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psdsor" ContentType="application/vnd.openxmlformats-package.digital-signature-origin"/>
  <Default Extension="psdsxs" ContentType="application/vnd.openxmlformats-package.digital-signature-xmlsignatur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68" windowWidth="19416" windowHeight="8640"/>
  </bookViews>
  <sheets>
    <sheet name="1.01" sheetId="2" r:id="rId1"/>
    <sheet name="1.02" sheetId="3" r:id="rId2"/>
  </sheets>
  <calcPr calcId="144525"/>
</workbook>
</file>

<file path=xl/calcChain.xml><?xml version="1.0" encoding="utf-8"?>
<calcChain xmlns="http://schemas.openxmlformats.org/spreadsheetml/2006/main">
  <c r="F10" i="3" l="1"/>
  <c r="N10" i="2"/>
  <c r="H16" i="2"/>
  <c r="L16" i="2"/>
  <c r="N11" i="2"/>
  <c r="N15" i="2"/>
  <c r="F13" i="3"/>
  <c r="F18" i="3"/>
  <c r="E10" i="3"/>
  <c r="E8" i="3"/>
  <c r="E17" i="3"/>
  <c r="E13" i="3"/>
  <c r="E18" i="3"/>
  <c r="C17" i="3"/>
  <c r="F9" i="2"/>
  <c r="F14" i="2"/>
  <c r="F16" i="2"/>
  <c r="M12" i="2"/>
  <c r="M10" i="2"/>
  <c r="J16" i="2"/>
  <c r="K16" i="2"/>
  <c r="I16" i="2"/>
  <c r="J9" i="2"/>
  <c r="J14" i="2"/>
  <c r="I9" i="2"/>
  <c r="I14" i="2"/>
  <c r="L9" i="2"/>
  <c r="L10" i="2"/>
  <c r="L11" i="2"/>
  <c r="L15" i="2"/>
  <c r="L12" i="2"/>
  <c r="L14" i="2"/>
  <c r="E9" i="2"/>
  <c r="E14" i="2"/>
  <c r="G11" i="2"/>
  <c r="M11" i="2"/>
  <c r="M15" i="2"/>
  <c r="G15" i="2"/>
  <c r="F20" i="3"/>
  <c r="D18" i="3"/>
  <c r="C18" i="3"/>
  <c r="F15" i="2"/>
  <c r="H15" i="2"/>
  <c r="I15" i="2"/>
  <c r="J15" i="2"/>
  <c r="K15" i="2"/>
  <c r="E15" i="2"/>
  <c r="G14" i="2"/>
  <c r="H14" i="2"/>
  <c r="K14" i="2"/>
  <c r="D8" i="3"/>
  <c r="D19" i="3"/>
  <c r="N9" i="2"/>
  <c r="N16" i="2"/>
  <c r="D17" i="3"/>
  <c r="F8" i="3"/>
  <c r="F19" i="3"/>
  <c r="F17" i="3"/>
  <c r="M9" i="2"/>
  <c r="M14" i="2"/>
  <c r="N14" i="2"/>
</calcChain>
</file>

<file path=xl/sharedStrings.xml><?xml version="1.0" encoding="utf-8"?>
<sst xmlns="http://schemas.openxmlformats.org/spreadsheetml/2006/main" count="79" uniqueCount="51">
  <si>
    <t>Gốc</t>
  </si>
  <si>
    <t>I</t>
  </si>
  <si>
    <t>II</t>
  </si>
  <si>
    <t>III</t>
  </si>
  <si>
    <t>IV</t>
  </si>
  <si>
    <t>Ghi chú:</t>
  </si>
  <si>
    <t>Mẫu biểu số: 1.01</t>
  </si>
  <si>
    <t>BÁO CÁO TÌNH HÌNH VAY LẠI VỐN VAY ODA, VAY ƯU ĐÃI NƯỚC NGOÀI CỦA CHÍNH PHỦ</t>
  </si>
  <si>
    <t>Đơn vị: Nguyên tệ</t>
  </si>
  <si>
    <t>STT</t>
  </si>
  <si>
    <t>Tên Dự án/Chương trình</t>
  </si>
  <si>
    <t>Nguồn vốn cho vay lại</t>
  </si>
  <si>
    <t>Nguyên tệ</t>
  </si>
  <si>
    <t>Dư nợ đầu kỳ</t>
  </si>
  <si>
    <t>Dư nợ đầu kỳ quy VNĐ</t>
  </si>
  <si>
    <t>Rút vốn trong kỳ</t>
  </si>
  <si>
    <t>Trả nợ trong kỳ</t>
  </si>
  <si>
    <t>Dư nợ cuối kỳ</t>
  </si>
  <si>
    <t>Dư nợ cuối kỳ quy VND</t>
  </si>
  <si>
    <t>Nợ quá hạn</t>
  </si>
  <si>
    <t>Ghi chú</t>
  </si>
  <si>
    <t>Lãi</t>
  </si>
  <si>
    <t>Phí theo HĐ vay</t>
  </si>
  <si>
    <t>Phí QLCVL</t>
  </si>
  <si>
    <t>Cộng</t>
  </si>
  <si>
    <t>Dự án Mở rộng nâng cấp đô thị Việt Nam - Tiểu dự án thành phố Vĩnh Long, tỉnh Vĩnh Long (HĐCVL số: 26/2018/QNL-NTN ngày 21/11/2018)</t>
  </si>
  <si>
    <t>Ngân hàng Thế giới (WB)</t>
  </si>
  <si>
    <t>USD</t>
  </si>
  <si>
    <t>Dự án tăng cường quản lý đất đai và cơ sở dữ liệu đất đai (HĐCVL số: 01/QLN-DAĐP ngày 4/2/2020)</t>
  </si>
  <si>
    <t>Hiệp hội Phát triển Quốc tế</t>
  </si>
  <si>
    <t>Mẫu biểu số: 1.02</t>
  </si>
  <si>
    <t>TÊN CHỦ NỢ</t>
  </si>
  <si>
    <t>Dư nợ đầu kỳ quy VND</t>
  </si>
  <si>
    <t>Dư nợ cuối kỳ quy VND</t>
  </si>
  <si>
    <t>Trong đó, Dư nợ quá hạn cuối kỳ</t>
  </si>
  <si>
    <t>Dư nợ quá hạn cuối kỳ quy VND</t>
  </si>
  <si>
    <t>(Kèm theo Thông tư số 80/2018/TT-BTC ngày 28/8/2018 của Bộ Tài chính)</t>
  </si>
  <si>
    <t>BÁO CÁO TÌNH HÌNH NỢ CỦA UBND TỈNH NĂM 2022 THEO CHỦ NỢ</t>
  </si>
  <si>
    <t>Chính phủ Áo</t>
  </si>
  <si>
    <t>EURO</t>
  </si>
  <si>
    <t>Dự án đầu tư trang thiết bị Bệnh viện đa khoa tỉnh Vĩnh Long (HĐCVL số 28/2021/BTC-QLN ngày 18/10/2021</t>
  </si>
  <si>
    <t>Dự án phát triển đô thị và tăng cường khả năng thích ứng với biến đổi khí hậu thành phố Vĩnh Long, tỉnh Vĩnh Long (HĐCVL số: 06/2022/QLN ngày 19/4/2022)</t>
  </si>
  <si>
    <t>Tổng cộng</t>
  </si>
  <si>
    <t>Ngân hàng Thế giới (WB) - USD</t>
  </si>
  <si>
    <t>Hiệp hội Phát triển Quốc tế - USD</t>
  </si>
  <si>
    <t>Chính phủ Áo - EURO</t>
  </si>
  <si>
    <t xml:space="preserve">Dư nợ đầu kỳ </t>
  </si>
  <si>
    <t xml:space="preserve">Dư nợ cuối kỳ </t>
  </si>
  <si>
    <t>VNĐ</t>
  </si>
  <si>
    <t>Hạn mức nợ theo quy định (VNĐ)</t>
  </si>
  <si>
    <t>Kỳ báo cáo: Từ ngày 01.01.2022 đến ngày 31.12.2022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</si>
</sst>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0.000"/>
  </numFmts>
  <fonts count="9" x14ac:knownFonts="1">
    <font>
      <sz val="11"/>
      <color theme="1"/>
      <name val="Calibri"/>
      <family val="2"/>
      <charset val="163"/>
      <scheme val="minor"/>
    </font>
    <font>
      <sz val="13"/>
      <color theme="1"/>
      <name val="Times New Roman"/>
      <family val="1"/>
    </font>
    <font>
      <b/>
      <sz val="13"/>
      <color theme="1"/>
      <name val="Times New Roman"/>
      <family val="1"/>
    </font>
    <font>
      <b/>
      <sz val="13"/>
      <color rgb="FF333333"/>
      <name val="Times New Roman"/>
      <family val="1"/>
    </font>
    <font>
      <sz val="13"/>
      <color rgb="FF333333"/>
      <name val="Times New Roman"/>
      <family val="1"/>
    </font>
    <font>
      <b/>
      <sz val="12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rgb="FF000000"/>
      <name val="Times New Roman"/>
      <family val="1"/>
    </font>
    <font>
      <i/>
      <sz val="13"/>
      <color rgb="FF333333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3" fontId="3" fillId="2" borderId="1" xfId="0" applyNumberFormat="1" applyFont="1" applyFill="1" applyBorder="1" applyAlignment="1">
      <alignment vertical="center" wrapText="1"/>
    </xf>
    <xf numFmtId="0" fontId="2" fillId="0" borderId="1" xfId="0" applyFont="1" applyBorder="1"/>
    <xf numFmtId="165" fontId="3" fillId="2" borderId="1" xfId="0" applyNumberFormat="1" applyFont="1" applyFill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3" fontId="3" fillId="2" borderId="4" xfId="0" applyNumberFormat="1" applyFont="1" applyFill="1" applyBorder="1" applyAlignment="1">
      <alignment horizontal="right" vertical="center" wrapText="1"/>
    </xf>
    <xf numFmtId="3" fontId="4" fillId="2" borderId="4" xfId="0" applyNumberFormat="1" applyFont="1" applyFill="1" applyBorder="1" applyAlignment="1">
      <alignment horizontal="righ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3" fontId="3" fillId="2" borderId="1" xfId="0" applyNumberFormat="1" applyFont="1" applyFill="1" applyBorder="1" applyAlignment="1">
      <alignment horizontal="right" vertical="center" wrapText="1"/>
    </xf>
    <xf numFmtId="164" fontId="3" fillId="2" borderId="1" xfId="0" applyNumberFormat="1" applyFont="1" applyFill="1" applyBorder="1" applyAlignment="1">
      <alignment vertical="center" wrapText="1"/>
    </xf>
    <xf numFmtId="164" fontId="4" fillId="2" borderId="4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3" fontId="1" fillId="2" borderId="1" xfId="0" applyNumberFormat="1" applyFont="1" applyFill="1" applyBorder="1" applyAlignment="1">
      <alignment vertical="center" wrapText="1"/>
    </xf>
    <xf numFmtId="165" fontId="1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4" fontId="1" fillId="3" borderId="1" xfId="0" applyNumberFormat="1" applyFont="1" applyFill="1" applyBorder="1" applyAlignment="1">
      <alignment vertical="center" wrapText="1"/>
    </xf>
    <xf numFmtId="165" fontId="1" fillId="3" borderId="1" xfId="0" applyNumberFormat="1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3" fontId="1" fillId="3" borderId="1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3" fontId="2" fillId="2" borderId="1" xfId="0" applyNumberFormat="1" applyFont="1" applyFill="1" applyBorder="1" applyAlignment="1">
      <alignment vertical="center" wrapText="1"/>
    </xf>
    <xf numFmtId="165" fontId="2" fillId="2" borderId="1" xfId="0" applyNumberFormat="1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vertical="center" wrapText="1"/>
    </xf>
    <xf numFmtId="164" fontId="2" fillId="2" borderId="1" xfId="0" applyNumberFormat="1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2" fillId="0" borderId="0" xfId="0" applyFont="1" applyAlignment="1">
      <alignment horizont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4" fillId="2" borderId="3" xfId="0" applyNumberFormat="1" applyFont="1" applyFill="1" applyBorder="1" applyAlignment="1">
      <alignment horizontal="right" vertical="center" wrapText="1"/>
    </xf>
    <xf numFmtId="3" fontId="4" fillId="2" borderId="3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4" fontId="4" fillId="2" borderId="2" xfId="0" applyNumberFormat="1" applyFont="1" applyFill="1" applyBorder="1" applyAlignment="1">
      <alignment horizontal="right" vertical="center" wrapText="1"/>
    </xf>
    <xf numFmtId="4" fontId="4" fillId="2" borderId="3" xfId="0" applyNumberFormat="1" applyFont="1" applyFill="1" applyBorder="1" applyAlignment="1">
      <alignment horizontal="right" vertical="center" wrapText="1"/>
    </xf>
    <xf numFmtId="3" fontId="4" fillId="2" borderId="2" xfId="0" applyNumberFormat="1" applyFont="1" applyFill="1" applyBorder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0" fontId="8" fillId="0" borderId="5" xfId="0" applyFont="1" applyBorder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"/>
  <sheetViews>
    <sheetView showZeros="0" tabSelected="1" zoomScaleNormal="100" workbookViewId="0">
      <selection activeCell="B8" sqref="B8"/>
    </sheetView>
  </sheetViews>
  <sheetFormatPr defaultColWidth="9" defaultRowHeight="16.8" x14ac:dyDescent="0.3"/>
  <cols>
    <col min="1" max="1" width="9.109375" style="1" bestFit="1" customWidth="1"/>
    <col min="2" max="2" width="46.5546875" style="1" customWidth="1"/>
    <col min="3" max="3" width="10.44140625" style="1" customWidth="1"/>
    <col min="4" max="4" width="9.109375" style="1" bestFit="1" customWidth="1"/>
    <col min="5" max="5" width="16" style="3" bestFit="1" customWidth="1"/>
    <col min="6" max="6" width="21.109375" style="1" bestFit="1" customWidth="1"/>
    <col min="7" max="7" width="18.88671875" style="1" customWidth="1"/>
    <col min="8" max="8" width="17.6640625" style="1" customWidth="1"/>
    <col min="9" max="9" width="16" style="1" bestFit="1" customWidth="1"/>
    <col min="10" max="10" width="18.109375" style="1" bestFit="1" customWidth="1"/>
    <col min="11" max="11" width="11.44140625" style="1" bestFit="1" customWidth="1"/>
    <col min="12" max="12" width="21" style="1" customWidth="1"/>
    <col min="13" max="13" width="16" style="1" bestFit="1" customWidth="1"/>
    <col min="14" max="14" width="19.33203125" style="1" customWidth="1"/>
    <col min="15" max="15" width="5.44140625" style="1" customWidth="1"/>
    <col min="16" max="16" width="5" style="1" customWidth="1"/>
    <col min="17" max="19" width="9.109375" style="1" bestFit="1" customWidth="1"/>
    <col min="20" max="20" width="9.109375" style="1" customWidth="1"/>
    <col min="21" max="16384" width="9" style="1"/>
  </cols>
  <sheetData>
    <row r="1" spans="1:20" ht="16.5" customHeight="1" x14ac:dyDescent="0.3">
      <c r="A1" s="43" t="s">
        <v>6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</row>
    <row r="2" spans="1:20" x14ac:dyDescent="0.3">
      <c r="A2" s="44" t="s">
        <v>36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</row>
    <row r="3" spans="1:20" x14ac:dyDescent="0.3">
      <c r="A3" s="50" t="s">
        <v>7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</row>
    <row r="4" spans="1:20" ht="16.5" customHeight="1" x14ac:dyDescent="0.3">
      <c r="A4" s="51" t="s">
        <v>50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</row>
    <row r="5" spans="1:20" ht="21" customHeight="1" x14ac:dyDescent="0.3">
      <c r="R5" s="46" t="s">
        <v>8</v>
      </c>
      <c r="S5" s="46"/>
      <c r="T5" s="46"/>
    </row>
    <row r="6" spans="1:20" x14ac:dyDescent="0.3">
      <c r="A6" s="45" t="s">
        <v>9</v>
      </c>
      <c r="B6" s="45" t="s">
        <v>10</v>
      </c>
      <c r="C6" s="45" t="s">
        <v>11</v>
      </c>
      <c r="D6" s="45" t="s">
        <v>12</v>
      </c>
      <c r="E6" s="48" t="s">
        <v>13</v>
      </c>
      <c r="F6" s="45" t="s">
        <v>14</v>
      </c>
      <c r="G6" s="45" t="s">
        <v>15</v>
      </c>
      <c r="H6" s="45" t="s">
        <v>16</v>
      </c>
      <c r="I6" s="45"/>
      <c r="J6" s="45"/>
      <c r="K6" s="45"/>
      <c r="L6" s="45"/>
      <c r="M6" s="45" t="s">
        <v>17</v>
      </c>
      <c r="N6" s="45" t="s">
        <v>18</v>
      </c>
      <c r="O6" s="45" t="s">
        <v>19</v>
      </c>
      <c r="P6" s="45"/>
      <c r="Q6" s="45"/>
      <c r="R6" s="45"/>
      <c r="S6" s="45"/>
      <c r="T6" s="45" t="s">
        <v>20</v>
      </c>
    </row>
    <row r="7" spans="1:20" ht="33" customHeight="1" x14ac:dyDescent="0.3">
      <c r="A7" s="45"/>
      <c r="B7" s="45"/>
      <c r="C7" s="45"/>
      <c r="D7" s="45"/>
      <c r="E7" s="49"/>
      <c r="F7" s="45"/>
      <c r="G7" s="45"/>
      <c r="H7" s="25" t="s">
        <v>0</v>
      </c>
      <c r="I7" s="25" t="s">
        <v>21</v>
      </c>
      <c r="J7" s="25" t="s">
        <v>22</v>
      </c>
      <c r="K7" s="25" t="s">
        <v>23</v>
      </c>
      <c r="L7" s="25" t="s">
        <v>24</v>
      </c>
      <c r="M7" s="45"/>
      <c r="N7" s="45"/>
      <c r="O7" s="25" t="s">
        <v>0</v>
      </c>
      <c r="P7" s="25" t="s">
        <v>21</v>
      </c>
      <c r="Q7" s="25" t="s">
        <v>22</v>
      </c>
      <c r="R7" s="25" t="s">
        <v>23</v>
      </c>
      <c r="S7" s="25" t="s">
        <v>24</v>
      </c>
      <c r="T7" s="45"/>
    </row>
    <row r="8" spans="1:20" ht="21" customHeight="1" x14ac:dyDescent="0.3">
      <c r="A8" s="25">
        <v>1</v>
      </c>
      <c r="B8" s="25">
        <v>2</v>
      </c>
      <c r="C8" s="25">
        <v>3</v>
      </c>
      <c r="D8" s="25">
        <v>4</v>
      </c>
      <c r="E8" s="25">
        <v>5</v>
      </c>
      <c r="F8" s="25">
        <v>6</v>
      </c>
      <c r="G8" s="25">
        <v>7</v>
      </c>
      <c r="H8" s="25">
        <v>8</v>
      </c>
      <c r="I8" s="25">
        <v>9</v>
      </c>
      <c r="J8" s="25">
        <v>10</v>
      </c>
      <c r="K8" s="25">
        <v>11</v>
      </c>
      <c r="L8" s="25">
        <v>12</v>
      </c>
      <c r="M8" s="25">
        <v>13</v>
      </c>
      <c r="N8" s="25">
        <v>14</v>
      </c>
      <c r="O8" s="25">
        <v>15</v>
      </c>
      <c r="P8" s="25">
        <v>16</v>
      </c>
      <c r="Q8" s="25">
        <v>17</v>
      </c>
      <c r="R8" s="25">
        <v>18</v>
      </c>
      <c r="S8" s="25">
        <v>19</v>
      </c>
      <c r="T8" s="4">
        <v>20</v>
      </c>
    </row>
    <row r="9" spans="1:20" ht="67.2" x14ac:dyDescent="0.3">
      <c r="A9" s="26" t="s">
        <v>1</v>
      </c>
      <c r="B9" s="27" t="s">
        <v>25</v>
      </c>
      <c r="C9" s="26" t="s">
        <v>26</v>
      </c>
      <c r="D9" s="26" t="s">
        <v>27</v>
      </c>
      <c r="E9" s="28">
        <f>923434.36+600441.45</f>
        <v>1523875.81</v>
      </c>
      <c r="F9" s="29">
        <f>6556090755+28288691726</f>
        <v>34844782481</v>
      </c>
      <c r="G9" s="28">
        <v>3235081.44</v>
      </c>
      <c r="H9" s="29">
        <v>396000</v>
      </c>
      <c r="I9" s="30">
        <f>22258.16+88238.21</f>
        <v>110496.37000000001</v>
      </c>
      <c r="J9" s="28">
        <f>13354.9+44617.88</f>
        <v>57972.78</v>
      </c>
      <c r="K9" s="31"/>
      <c r="L9" s="28">
        <f>H9+I9+J9+K9</f>
        <v>564469.15</v>
      </c>
      <c r="M9" s="32">
        <f>E9+G9-H9</f>
        <v>4362957.25</v>
      </c>
      <c r="N9" s="29">
        <f>F9+73031102871-9431730000</f>
        <v>98444155352</v>
      </c>
      <c r="O9" s="26"/>
      <c r="P9" s="26"/>
      <c r="Q9" s="26"/>
      <c r="R9" s="26"/>
      <c r="S9" s="26"/>
      <c r="T9" s="5"/>
    </row>
    <row r="10" spans="1:20" ht="50.4" x14ac:dyDescent="0.3">
      <c r="A10" s="26" t="s">
        <v>2</v>
      </c>
      <c r="B10" s="27" t="s">
        <v>28</v>
      </c>
      <c r="C10" s="26" t="s">
        <v>29</v>
      </c>
      <c r="D10" s="26" t="s">
        <v>27</v>
      </c>
      <c r="E10" s="30">
        <v>34960.5</v>
      </c>
      <c r="F10" s="29">
        <v>741487000</v>
      </c>
      <c r="G10" s="33">
        <v>13392</v>
      </c>
      <c r="H10" s="28">
        <v>31867.09</v>
      </c>
      <c r="I10" s="34">
        <v>630.41999999999996</v>
      </c>
      <c r="J10" s="34">
        <v>378.25</v>
      </c>
      <c r="K10" s="34">
        <v>126.08</v>
      </c>
      <c r="L10" s="28">
        <f>H10+I10+J10+K10</f>
        <v>33001.839999999997</v>
      </c>
      <c r="M10" s="32">
        <f>E10+G10-H10</f>
        <v>16485.41</v>
      </c>
      <c r="N10" s="29">
        <f>F10-748609875</f>
        <v>-7122875</v>
      </c>
      <c r="O10" s="26"/>
      <c r="P10" s="26"/>
      <c r="Q10" s="26"/>
      <c r="R10" s="26"/>
      <c r="S10" s="26"/>
      <c r="T10" s="6"/>
    </row>
    <row r="11" spans="1:20" ht="50.4" x14ac:dyDescent="0.3">
      <c r="A11" s="26" t="s">
        <v>3</v>
      </c>
      <c r="B11" s="27" t="s">
        <v>40</v>
      </c>
      <c r="C11" s="26" t="s">
        <v>38</v>
      </c>
      <c r="D11" s="26" t="s">
        <v>39</v>
      </c>
      <c r="E11" s="30">
        <v>537678</v>
      </c>
      <c r="F11" s="29">
        <v>14626992312</v>
      </c>
      <c r="G11" s="33">
        <f>903267+288731.7</f>
        <v>1191998.7</v>
      </c>
      <c r="H11" s="34"/>
      <c r="I11" s="34"/>
      <c r="J11" s="28">
        <v>14149.98</v>
      </c>
      <c r="K11" s="34"/>
      <c r="L11" s="28">
        <f>H11+I11+J11+K11</f>
        <v>14149.98</v>
      </c>
      <c r="M11" s="32">
        <f>E11+G11-H11</f>
        <v>1729676.7</v>
      </c>
      <c r="N11" s="29">
        <f>F11+30435190200</f>
        <v>45062182512</v>
      </c>
      <c r="O11" s="26"/>
      <c r="P11" s="26"/>
      <c r="Q11" s="26"/>
      <c r="R11" s="26"/>
      <c r="S11" s="26"/>
      <c r="T11" s="6"/>
    </row>
    <row r="12" spans="1:20" ht="67.2" x14ac:dyDescent="0.3">
      <c r="A12" s="26" t="s">
        <v>4</v>
      </c>
      <c r="B12" s="27" t="s">
        <v>41</v>
      </c>
      <c r="C12" s="26" t="s">
        <v>29</v>
      </c>
      <c r="D12" s="26" t="s">
        <v>27</v>
      </c>
      <c r="E12" s="31"/>
      <c r="F12" s="29"/>
      <c r="G12" s="33"/>
      <c r="H12" s="34"/>
      <c r="I12" s="34"/>
      <c r="J12" s="28">
        <v>317250</v>
      </c>
      <c r="K12" s="34"/>
      <c r="L12" s="28">
        <f>H12+I12+J12+K12</f>
        <v>317250</v>
      </c>
      <c r="M12" s="32">
        <f>E12+G12-H12</f>
        <v>0</v>
      </c>
      <c r="N12" s="35"/>
      <c r="O12" s="26"/>
      <c r="P12" s="26"/>
      <c r="Q12" s="26"/>
      <c r="R12" s="26"/>
      <c r="S12" s="26"/>
      <c r="T12" s="6"/>
    </row>
    <row r="13" spans="1:20" s="2" customFormat="1" x14ac:dyDescent="0.3">
      <c r="A13" s="36"/>
      <c r="B13" s="37" t="s">
        <v>42</v>
      </c>
      <c r="C13" s="36"/>
      <c r="D13" s="36"/>
      <c r="E13" s="37"/>
      <c r="F13" s="38"/>
      <c r="G13" s="37"/>
      <c r="H13" s="37"/>
      <c r="I13" s="37"/>
      <c r="J13" s="37"/>
      <c r="K13" s="37"/>
      <c r="L13" s="37"/>
      <c r="M13" s="37"/>
      <c r="N13" s="37"/>
      <c r="O13" s="36"/>
      <c r="P13" s="36"/>
      <c r="Q13" s="36"/>
      <c r="R13" s="36"/>
      <c r="S13" s="36"/>
      <c r="T13" s="10"/>
    </row>
    <row r="14" spans="1:20" s="2" customFormat="1" x14ac:dyDescent="0.3">
      <c r="A14" s="36"/>
      <c r="B14" s="37" t="s">
        <v>27</v>
      </c>
      <c r="C14" s="36"/>
      <c r="D14" s="36"/>
      <c r="E14" s="39">
        <f>E9+E10+E12</f>
        <v>1558836.31</v>
      </c>
      <c r="F14" s="38">
        <f t="shared" ref="F14:N14" si="0">F9+F10+F12</f>
        <v>35586269481</v>
      </c>
      <c r="G14" s="39">
        <f t="shared" si="0"/>
        <v>3248473.44</v>
      </c>
      <c r="H14" s="39">
        <f t="shared" si="0"/>
        <v>427867.09</v>
      </c>
      <c r="I14" s="39">
        <f t="shared" si="0"/>
        <v>111126.79000000001</v>
      </c>
      <c r="J14" s="39">
        <f>J9+J10+J12</f>
        <v>375601.03</v>
      </c>
      <c r="K14" s="39">
        <f t="shared" si="0"/>
        <v>126.08</v>
      </c>
      <c r="L14" s="39">
        <f t="shared" si="0"/>
        <v>914720.99</v>
      </c>
      <c r="M14" s="39">
        <f t="shared" si="0"/>
        <v>4379442.66</v>
      </c>
      <c r="N14" s="38">
        <f t="shared" si="0"/>
        <v>98437032477</v>
      </c>
      <c r="O14" s="36"/>
      <c r="P14" s="36"/>
      <c r="Q14" s="36"/>
      <c r="R14" s="36"/>
      <c r="S14" s="36"/>
      <c r="T14" s="10"/>
    </row>
    <row r="15" spans="1:20" s="2" customFormat="1" x14ac:dyDescent="0.3">
      <c r="A15" s="36"/>
      <c r="B15" s="37" t="s">
        <v>39</v>
      </c>
      <c r="C15" s="36"/>
      <c r="D15" s="36"/>
      <c r="E15" s="39">
        <f>E11</f>
        <v>537678</v>
      </c>
      <c r="F15" s="38">
        <f t="shared" ref="F15:N15" si="1">F11</f>
        <v>14626992312</v>
      </c>
      <c r="G15" s="39">
        <f t="shared" si="1"/>
        <v>1191998.7</v>
      </c>
      <c r="H15" s="39">
        <f t="shared" si="1"/>
        <v>0</v>
      </c>
      <c r="I15" s="39">
        <f t="shared" si="1"/>
        <v>0</v>
      </c>
      <c r="J15" s="40">
        <f t="shared" si="1"/>
        <v>14149.98</v>
      </c>
      <c r="K15" s="39">
        <f t="shared" si="1"/>
        <v>0</v>
      </c>
      <c r="L15" s="40">
        <f t="shared" si="1"/>
        <v>14149.98</v>
      </c>
      <c r="M15" s="41">
        <f t="shared" si="1"/>
        <v>1729676.7</v>
      </c>
      <c r="N15" s="38">
        <f t="shared" si="1"/>
        <v>45062182512</v>
      </c>
      <c r="O15" s="36"/>
      <c r="P15" s="36"/>
      <c r="Q15" s="36"/>
      <c r="R15" s="36"/>
      <c r="S15" s="36"/>
      <c r="T15" s="10"/>
    </row>
    <row r="16" spans="1:20" s="2" customFormat="1" ht="16.5" customHeight="1" x14ac:dyDescent="0.3">
      <c r="A16" s="36"/>
      <c r="B16" s="37" t="s">
        <v>48</v>
      </c>
      <c r="C16" s="36"/>
      <c r="D16" s="36"/>
      <c r="E16" s="39"/>
      <c r="F16" s="38">
        <f>F9+F10+F11+F12</f>
        <v>50213261793</v>
      </c>
      <c r="G16" s="38"/>
      <c r="H16" s="38">
        <f>748609875+9431730000</f>
        <v>10180339875</v>
      </c>
      <c r="I16" s="38">
        <f>526716603+2098355136+14817955</f>
        <v>2639889694</v>
      </c>
      <c r="J16" s="38">
        <f>358123493+316030053+1042873640+8890731+7420477500</f>
        <v>9146395417</v>
      </c>
      <c r="K16" s="38">
        <f>2963494</f>
        <v>2963494</v>
      </c>
      <c r="L16" s="40">
        <f>H16+I16+J16+K16</f>
        <v>21969588480</v>
      </c>
      <c r="M16" s="39"/>
      <c r="N16" s="38">
        <f>N9+N10+N11+N12</f>
        <v>143499214989</v>
      </c>
      <c r="O16" s="36"/>
      <c r="P16" s="36"/>
      <c r="Q16" s="36"/>
      <c r="R16" s="36"/>
      <c r="S16" s="36"/>
      <c r="T16" s="10"/>
    </row>
    <row r="17" spans="1:20" ht="33" customHeight="1" x14ac:dyDescent="0.3">
      <c r="A17" s="42" t="s">
        <v>5</v>
      </c>
    </row>
    <row r="18" spans="1:20" ht="24" customHeight="1" x14ac:dyDescent="0.3">
      <c r="O18" s="44"/>
      <c r="P18" s="44"/>
      <c r="Q18" s="44"/>
      <c r="R18" s="44"/>
      <c r="S18" s="44"/>
      <c r="T18" s="44"/>
    </row>
    <row r="19" spans="1:20" ht="16.5" customHeight="1" x14ac:dyDescent="0.3">
      <c r="A19" s="2"/>
      <c r="O19" s="47"/>
      <c r="P19" s="47"/>
      <c r="Q19" s="47"/>
      <c r="R19" s="47"/>
      <c r="S19" s="47"/>
      <c r="T19" s="47"/>
    </row>
  </sheetData>
  <mergeCells count="19">
    <mergeCell ref="O18:T18"/>
    <mergeCell ref="B6:B7"/>
    <mergeCell ref="C6:C7"/>
    <mergeCell ref="O19:T19"/>
    <mergeCell ref="E6:E7"/>
    <mergeCell ref="N6:N7"/>
    <mergeCell ref="F6:F7"/>
    <mergeCell ref="A1:T1"/>
    <mergeCell ref="A2:T2"/>
    <mergeCell ref="O6:S6"/>
    <mergeCell ref="T6:T7"/>
    <mergeCell ref="A6:A7"/>
    <mergeCell ref="G6:G7"/>
    <mergeCell ref="H6:L6"/>
    <mergeCell ref="M6:M7"/>
    <mergeCell ref="R5:T5"/>
    <mergeCell ref="D6:D7"/>
    <mergeCell ref="A3:S3"/>
    <mergeCell ref="A4:T4"/>
  </mergeCells>
  <printOptions horizontalCentered="1"/>
  <pageMargins left="0.11811023622047245" right="0.11811023622047245" top="0.74803149606299213" bottom="0.74803149606299213" header="0.31496062992125984" footer="0.31496062992125984"/>
  <pageSetup paperSize="9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B7" sqref="B7"/>
    </sheetView>
  </sheetViews>
  <sheetFormatPr defaultColWidth="9" defaultRowHeight="16.8" x14ac:dyDescent="0.3"/>
  <cols>
    <col min="1" max="1" width="7.109375" style="1" customWidth="1"/>
    <col min="2" max="2" width="41.33203125" style="1" customWidth="1"/>
    <col min="3" max="3" width="21.109375" style="1" customWidth="1"/>
    <col min="4" max="4" width="21.88671875" style="1" customWidth="1"/>
    <col min="5" max="5" width="20.5546875" style="1" bestFit="1" customWidth="1"/>
    <col min="6" max="6" width="22" style="1" customWidth="1"/>
    <col min="7" max="7" width="12.44140625" style="1" customWidth="1"/>
    <col min="8" max="8" width="16.33203125" style="1" customWidth="1"/>
    <col min="9" max="9" width="14.44140625" style="1" customWidth="1"/>
    <col min="10" max="16384" width="9" style="1"/>
  </cols>
  <sheetData>
    <row r="1" spans="1:9" ht="16.5" customHeight="1" x14ac:dyDescent="0.3">
      <c r="A1" s="59" t="s">
        <v>30</v>
      </c>
      <c r="B1" s="59"/>
      <c r="C1" s="59"/>
      <c r="D1" s="59"/>
      <c r="E1" s="59"/>
      <c r="F1" s="59"/>
      <c r="G1" s="59"/>
      <c r="H1" s="59"/>
      <c r="I1" s="59"/>
    </row>
    <row r="2" spans="1:9" x14ac:dyDescent="0.3">
      <c r="A2" s="44" t="s">
        <v>36</v>
      </c>
      <c r="B2" s="44"/>
      <c r="C2" s="44"/>
      <c r="D2" s="44"/>
      <c r="E2" s="44"/>
      <c r="F2" s="44"/>
      <c r="G2" s="44"/>
      <c r="H2" s="44"/>
      <c r="I2" s="44"/>
    </row>
    <row r="3" spans="1:9" ht="16.5" customHeight="1" x14ac:dyDescent="0.3">
      <c r="A3" s="59" t="s">
        <v>37</v>
      </c>
      <c r="B3" s="59"/>
      <c r="C3" s="59"/>
      <c r="D3" s="59"/>
      <c r="E3" s="59"/>
      <c r="F3" s="59"/>
      <c r="G3" s="59"/>
      <c r="H3" s="59"/>
      <c r="I3" s="59"/>
    </row>
    <row r="4" spans="1:9" ht="16.5" customHeight="1" x14ac:dyDescent="0.3">
      <c r="A4" s="61" t="s">
        <v>50</v>
      </c>
      <c r="B4" s="61"/>
      <c r="C4" s="61"/>
      <c r="D4" s="61"/>
      <c r="E4" s="61"/>
      <c r="F4" s="61"/>
      <c r="G4" s="61"/>
      <c r="H4" s="61"/>
      <c r="I4" s="61"/>
    </row>
    <row r="5" spans="1:9" ht="24" customHeight="1" x14ac:dyDescent="0.3">
      <c r="G5" s="60" t="s">
        <v>8</v>
      </c>
      <c r="H5" s="60"/>
      <c r="I5" s="60"/>
    </row>
    <row r="6" spans="1:9" ht="73.5" customHeight="1" x14ac:dyDescent="0.3">
      <c r="A6" s="7" t="s">
        <v>9</v>
      </c>
      <c r="B6" s="7" t="s">
        <v>31</v>
      </c>
      <c r="C6" s="7" t="s">
        <v>46</v>
      </c>
      <c r="D6" s="7" t="s">
        <v>32</v>
      </c>
      <c r="E6" s="7" t="s">
        <v>47</v>
      </c>
      <c r="F6" s="7" t="s">
        <v>33</v>
      </c>
      <c r="G6" s="7" t="s">
        <v>34</v>
      </c>
      <c r="H6" s="7" t="s">
        <v>35</v>
      </c>
      <c r="I6" s="7" t="s">
        <v>20</v>
      </c>
    </row>
    <row r="7" spans="1:9" x14ac:dyDescent="0.3">
      <c r="A7" s="7">
        <v>1</v>
      </c>
      <c r="B7" s="7">
        <v>2</v>
      </c>
      <c r="C7" s="7">
        <v>3</v>
      </c>
      <c r="D7" s="7">
        <v>4</v>
      </c>
      <c r="E7" s="7">
        <v>5</v>
      </c>
      <c r="F7" s="7">
        <v>6</v>
      </c>
      <c r="G7" s="7">
        <v>7</v>
      </c>
      <c r="H7" s="7">
        <v>8</v>
      </c>
      <c r="I7" s="4">
        <v>9</v>
      </c>
    </row>
    <row r="8" spans="1:9" x14ac:dyDescent="0.3">
      <c r="A8" s="55" t="s">
        <v>1</v>
      </c>
      <c r="B8" s="13" t="s">
        <v>43</v>
      </c>
      <c r="C8" s="56">
        <v>1523875.81</v>
      </c>
      <c r="D8" s="58">
        <f>6556090755+28288691726</f>
        <v>34844782481</v>
      </c>
      <c r="E8" s="56">
        <f>C8+3225081.44-396000</f>
        <v>4352957.25</v>
      </c>
      <c r="F8" s="58">
        <f>D8+73031102871-9431730000</f>
        <v>98444155352</v>
      </c>
      <c r="G8" s="62"/>
      <c r="H8" s="62"/>
      <c r="I8" s="62"/>
    </row>
    <row r="9" spans="1:9" ht="67.2" x14ac:dyDescent="0.3">
      <c r="A9" s="52"/>
      <c r="B9" s="14" t="s">
        <v>25</v>
      </c>
      <c r="C9" s="57"/>
      <c r="D9" s="54"/>
      <c r="E9" s="57"/>
      <c r="F9" s="54"/>
      <c r="G9" s="63"/>
      <c r="H9" s="63"/>
      <c r="I9" s="63"/>
    </row>
    <row r="10" spans="1:9" x14ac:dyDescent="0.3">
      <c r="A10" s="52" t="s">
        <v>2</v>
      </c>
      <c r="B10" s="15" t="s">
        <v>44</v>
      </c>
      <c r="C10" s="53">
        <v>34960.5</v>
      </c>
      <c r="D10" s="54">
        <v>741487000</v>
      </c>
      <c r="E10" s="57">
        <f>C10+13392-31867.09</f>
        <v>16485.41</v>
      </c>
      <c r="F10" s="54">
        <f>D10-748609875</f>
        <v>-7122875</v>
      </c>
      <c r="G10" s="63"/>
      <c r="H10" s="63"/>
      <c r="I10" s="63"/>
    </row>
    <row r="11" spans="1:9" ht="50.4" x14ac:dyDescent="0.3">
      <c r="A11" s="52"/>
      <c r="B11" s="14" t="s">
        <v>28</v>
      </c>
      <c r="C11" s="53"/>
      <c r="D11" s="54"/>
      <c r="E11" s="57"/>
      <c r="F11" s="54"/>
      <c r="G11" s="63"/>
      <c r="H11" s="63"/>
      <c r="I11" s="63"/>
    </row>
    <row r="12" spans="1:9" s="2" customFormat="1" x14ac:dyDescent="0.3">
      <c r="A12" s="16" t="s">
        <v>3</v>
      </c>
      <c r="B12" s="15" t="s">
        <v>45</v>
      </c>
      <c r="C12" s="17"/>
      <c r="D12" s="17"/>
      <c r="E12" s="17"/>
      <c r="F12" s="17"/>
      <c r="G12" s="16"/>
      <c r="H12" s="16"/>
      <c r="I12" s="16"/>
    </row>
    <row r="13" spans="1:9" ht="50.4" x14ac:dyDescent="0.3">
      <c r="A13" s="16"/>
      <c r="B13" s="14" t="s">
        <v>40</v>
      </c>
      <c r="C13" s="24">
        <v>537678</v>
      </c>
      <c r="D13" s="18">
        <v>14626992312</v>
      </c>
      <c r="E13" s="24">
        <f>C13+1191998.7</f>
        <v>1729676.7</v>
      </c>
      <c r="F13" s="18">
        <f>D13+30435190200</f>
        <v>45062182512</v>
      </c>
      <c r="G13" s="19"/>
      <c r="H13" s="19"/>
      <c r="I13" s="19"/>
    </row>
    <row r="14" spans="1:9" x14ac:dyDescent="0.3">
      <c r="A14" s="16" t="s">
        <v>4</v>
      </c>
      <c r="B14" s="15" t="s">
        <v>44</v>
      </c>
      <c r="C14" s="18"/>
      <c r="D14" s="18"/>
      <c r="E14" s="18"/>
      <c r="F14" s="18"/>
      <c r="G14" s="19"/>
      <c r="H14" s="19"/>
      <c r="I14" s="19"/>
    </row>
    <row r="15" spans="1:9" ht="84" x14ac:dyDescent="0.3">
      <c r="A15" s="16"/>
      <c r="B15" s="20" t="s">
        <v>41</v>
      </c>
      <c r="C15" s="18"/>
      <c r="D15" s="18"/>
      <c r="E15" s="18"/>
      <c r="F15" s="18"/>
      <c r="G15" s="19"/>
      <c r="H15" s="19"/>
      <c r="I15" s="19"/>
    </row>
    <row r="16" spans="1:9" s="2" customFormat="1" x14ac:dyDescent="0.3">
      <c r="A16" s="7"/>
      <c r="B16" s="21" t="s">
        <v>42</v>
      </c>
      <c r="C16" s="22"/>
      <c r="D16" s="22"/>
      <c r="E16" s="22"/>
      <c r="F16" s="22"/>
      <c r="G16" s="7"/>
      <c r="H16" s="7"/>
      <c r="I16" s="7"/>
    </row>
    <row r="17" spans="1:9" s="2" customFormat="1" x14ac:dyDescent="0.3">
      <c r="A17" s="7"/>
      <c r="B17" s="21" t="s">
        <v>27</v>
      </c>
      <c r="C17" s="12">
        <f>C8+C10+C15</f>
        <v>1558836.31</v>
      </c>
      <c r="D17" s="9">
        <f>D8+D10+D15</f>
        <v>35586269481</v>
      </c>
      <c r="E17" s="11">
        <f>E8+E10</f>
        <v>4369442.66</v>
      </c>
      <c r="F17" s="9">
        <f>F8+F10+F15</f>
        <v>98437032477</v>
      </c>
      <c r="G17" s="7"/>
      <c r="H17" s="7"/>
      <c r="I17" s="7"/>
    </row>
    <row r="18" spans="1:9" s="2" customFormat="1" x14ac:dyDescent="0.3">
      <c r="A18" s="7"/>
      <c r="B18" s="8" t="s">
        <v>39</v>
      </c>
      <c r="C18" s="9">
        <f>C13</f>
        <v>537678</v>
      </c>
      <c r="D18" s="9">
        <f>D13</f>
        <v>14626992312</v>
      </c>
      <c r="E18" s="23">
        <f>E13</f>
        <v>1729676.7</v>
      </c>
      <c r="F18" s="9">
        <f>F13</f>
        <v>45062182512</v>
      </c>
      <c r="G18" s="7"/>
      <c r="H18" s="7"/>
      <c r="I18" s="10"/>
    </row>
    <row r="19" spans="1:9" s="2" customFormat="1" x14ac:dyDescent="0.3">
      <c r="A19" s="7"/>
      <c r="B19" s="8" t="s">
        <v>48</v>
      </c>
      <c r="C19" s="11"/>
      <c r="D19" s="9">
        <f>D8+D10+D13+D15</f>
        <v>50213261793</v>
      </c>
      <c r="E19" s="11"/>
      <c r="F19" s="9">
        <f>F8+F10+F13+F15</f>
        <v>143499214989</v>
      </c>
      <c r="G19" s="7"/>
      <c r="H19" s="7"/>
      <c r="I19" s="10"/>
    </row>
    <row r="20" spans="1:9" s="2" customFormat="1" x14ac:dyDescent="0.3">
      <c r="A20" s="7"/>
      <c r="B20" s="8" t="s">
        <v>49</v>
      </c>
      <c r="C20" s="11"/>
      <c r="D20" s="9"/>
      <c r="E20" s="11"/>
      <c r="F20" s="9">
        <f>4646400000000*20%</f>
        <v>929280000000</v>
      </c>
      <c r="G20" s="7"/>
      <c r="H20" s="7"/>
      <c r="I20" s="10"/>
    </row>
  </sheetData>
  <mergeCells count="21">
    <mergeCell ref="G8:G9"/>
    <mergeCell ref="H8:H9"/>
    <mergeCell ref="I8:I9"/>
    <mergeCell ref="I10:I11"/>
    <mergeCell ref="E10:E11"/>
    <mergeCell ref="F10:F11"/>
    <mergeCell ref="G10:G11"/>
    <mergeCell ref="H10:H11"/>
    <mergeCell ref="E8:E9"/>
    <mergeCell ref="F8:F9"/>
    <mergeCell ref="A1:I1"/>
    <mergeCell ref="A2:I2"/>
    <mergeCell ref="G5:I5"/>
    <mergeCell ref="A3:I3"/>
    <mergeCell ref="A4:I4"/>
    <mergeCell ref="A10:A11"/>
    <mergeCell ref="C10:C11"/>
    <mergeCell ref="D10:D11"/>
    <mergeCell ref="A8:A9"/>
    <mergeCell ref="C8:C9"/>
    <mergeCell ref="D8:D9"/>
  </mergeCells>
  <printOptions horizontalCentered="1"/>
  <pageMargins left="0.11811023622047245" right="0.11811023622047245" top="0.35433070866141736" bottom="0.35433070866141736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1.01</vt:lpstr>
      <vt:lpstr>1.02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Thi Phuong</dc:creator>
  <cp:lastModifiedBy>HP</cp:lastModifiedBy>
  <cp:lastPrinted>2023-02-10T08:03:08Z</cp:lastPrinted>
  <dcterms:created xsi:type="dcterms:W3CDTF">2019-08-18T03:27:15Z</dcterms:created>
  <dcterms:modified xsi:type="dcterms:W3CDTF">2023-02-13T04:04:49Z</dcterms:modified>
</cp:coreProperties>
</file>