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AM 2026\3. DT 2026\CONG KHAI\CONG KHAI DT 2026\Trinh ky\"/>
    </mc:Choice>
  </mc:AlternateContent>
  <bookViews>
    <workbookView xWindow="0" yWindow="0" windowWidth="24000" windowHeight="10425" activeTab="6"/>
  </bookViews>
  <sheets>
    <sheet name="Bieu 46" sheetId="3" r:id="rId1"/>
    <sheet name="Bieu 47" sheetId="4" r:id="rId2"/>
    <sheet name="Bieu 48" sheetId="5" r:id="rId3"/>
    <sheet name="Bieu 49" sheetId="6" r:id="rId4"/>
    <sheet name="Bieu 50" sheetId="7" r:id="rId5"/>
    <sheet name="Bieu 51" sheetId="8" r:id="rId6"/>
    <sheet name="Bieu 52" sheetId="16" r:id="rId7"/>
    <sheet name="Bieu 53" sheetId="10" r:id="rId8"/>
    <sheet name="Bieu 54" sheetId="11" r:id="rId9"/>
    <sheet name="Bieu 55" sheetId="12" r:id="rId10"/>
    <sheet name="Bieu 56" sheetId="13" r:id="rId11"/>
    <sheet name="Bieu 58" sheetId="17" r:id="rId12"/>
  </sheets>
  <externalReferences>
    <externalReference r:id="rId13"/>
    <externalReference r:id="rId14"/>
    <externalReference r:id="rId15"/>
  </externalReferences>
  <definedNames>
    <definedName name="_xlnm._FilterDatabase" localSheetId="11" hidden="1">'Bieu 58'!$A$9:$AA$9</definedName>
    <definedName name="ADP" localSheetId="1">#REF!</definedName>
    <definedName name="ADP" localSheetId="3">#REF!</definedName>
    <definedName name="ADP" localSheetId="4">#REF!</definedName>
    <definedName name="ADP" localSheetId="5">#REF!</definedName>
    <definedName name="ADP" localSheetId="6">#REF!</definedName>
    <definedName name="ADP" localSheetId="7">#REF!</definedName>
    <definedName name="ADP" localSheetId="8">#REF!</definedName>
    <definedName name="ADP" localSheetId="9">#REF!</definedName>
    <definedName name="ADP" localSheetId="10">#REF!</definedName>
    <definedName name="ADP" localSheetId="11">#REF!</definedName>
    <definedName name="ADP">#REF!</definedName>
    <definedName name="AKHAC" localSheetId="1">#REF!</definedName>
    <definedName name="AKHAC" localSheetId="3">#REF!</definedName>
    <definedName name="AKHAC" localSheetId="4">#REF!</definedName>
    <definedName name="AKHAC" localSheetId="5">#REF!</definedName>
    <definedName name="AKHAC" localSheetId="6">#REF!</definedName>
    <definedName name="AKHAC" localSheetId="7">#REF!</definedName>
    <definedName name="AKHAC" localSheetId="8">#REF!</definedName>
    <definedName name="AKHAC" localSheetId="9">#REF!</definedName>
    <definedName name="AKHAC" localSheetId="10">#REF!</definedName>
    <definedName name="AKHAC" localSheetId="11">#REF!</definedName>
    <definedName name="AKHAC">#REF!</definedName>
    <definedName name="ALTINH" localSheetId="1">#REF!</definedName>
    <definedName name="ALTINH" localSheetId="3">#REF!</definedName>
    <definedName name="ALTINH" localSheetId="4">#REF!</definedName>
    <definedName name="ALTINH" localSheetId="5">#REF!</definedName>
    <definedName name="ALTINH" localSheetId="6">#REF!</definedName>
    <definedName name="ALTINH" localSheetId="7">#REF!</definedName>
    <definedName name="ALTINH" localSheetId="8">#REF!</definedName>
    <definedName name="ALTINH" localSheetId="9">#REF!</definedName>
    <definedName name="ALTINH" localSheetId="10">#REF!</definedName>
    <definedName name="ALTINH" localSheetId="11">#REF!</definedName>
    <definedName name="ALTINH">#REF!</definedName>
    <definedName name="Anguon" localSheetId="1">'[1]Dt 2001'!#REF!</definedName>
    <definedName name="Anguon" localSheetId="3">'[1]Dt 2001'!#REF!</definedName>
    <definedName name="Anguon" localSheetId="4">'[1]Dt 2001'!#REF!</definedName>
    <definedName name="Anguon" localSheetId="5">'[1]Dt 2001'!#REF!</definedName>
    <definedName name="Anguon" localSheetId="6">'[1]Dt 2001'!#REF!</definedName>
    <definedName name="Anguon" localSheetId="7">'[1]Dt 2001'!#REF!</definedName>
    <definedName name="Anguon" localSheetId="8">'[1]Dt 2001'!#REF!</definedName>
    <definedName name="Anguon" localSheetId="9">'[1]Dt 2001'!#REF!</definedName>
    <definedName name="Anguon" localSheetId="10">'[1]Dt 2001'!#REF!</definedName>
    <definedName name="Anguon" localSheetId="11">'[1]Dt 2001'!#REF!</definedName>
    <definedName name="Anguon">'[1]Dt 2001'!#REF!</definedName>
    <definedName name="ANN" localSheetId="1">#REF!</definedName>
    <definedName name="ANN" localSheetId="3">#REF!</definedName>
    <definedName name="ANN" localSheetId="4">#REF!</definedName>
    <definedName name="ANN" localSheetId="5">#REF!</definedName>
    <definedName name="ANN" localSheetId="6">#REF!</definedName>
    <definedName name="ANN" localSheetId="7">#REF!</definedName>
    <definedName name="ANN" localSheetId="8">#REF!</definedName>
    <definedName name="ANN" localSheetId="9">#REF!</definedName>
    <definedName name="ANN" localSheetId="10">#REF!</definedName>
    <definedName name="ANN" localSheetId="11">#REF!</definedName>
    <definedName name="ANN">#REF!</definedName>
    <definedName name="ANQD" localSheetId="1">#REF!</definedName>
    <definedName name="ANQD" localSheetId="3">#REF!</definedName>
    <definedName name="ANQD" localSheetId="4">#REF!</definedName>
    <definedName name="ANQD" localSheetId="5">#REF!</definedName>
    <definedName name="ANQD" localSheetId="6">#REF!</definedName>
    <definedName name="ANQD" localSheetId="7">#REF!</definedName>
    <definedName name="ANQD" localSheetId="8">#REF!</definedName>
    <definedName name="ANQD" localSheetId="9">#REF!</definedName>
    <definedName name="ANQD" localSheetId="10">#REF!</definedName>
    <definedName name="ANQD" localSheetId="11">#REF!</definedName>
    <definedName name="ANQD">#REF!</definedName>
    <definedName name="ANQQH" localSheetId="1">'[1]Dt 2001'!#REF!</definedName>
    <definedName name="ANQQH" localSheetId="3">'[1]Dt 2001'!#REF!</definedName>
    <definedName name="ANQQH" localSheetId="4">'[1]Dt 2001'!#REF!</definedName>
    <definedName name="ANQQH" localSheetId="5">'[1]Dt 2001'!#REF!</definedName>
    <definedName name="ANQQH" localSheetId="6">'[1]Dt 2001'!#REF!</definedName>
    <definedName name="ANQQH" localSheetId="7">'[1]Dt 2001'!#REF!</definedName>
    <definedName name="ANQQH" localSheetId="8">'[1]Dt 2001'!#REF!</definedName>
    <definedName name="ANQQH" localSheetId="9">'[1]Dt 2001'!#REF!</definedName>
    <definedName name="ANQQH" localSheetId="10">'[1]Dt 2001'!#REF!</definedName>
    <definedName name="ANQQH" localSheetId="11">'[1]Dt 2001'!#REF!</definedName>
    <definedName name="ANQQH">'[1]Dt 2001'!#REF!</definedName>
    <definedName name="ANSNN" localSheetId="1">'[1]Dt 2001'!#REF!</definedName>
    <definedName name="ANSNN" localSheetId="3">'[1]Dt 2001'!#REF!</definedName>
    <definedName name="ANSNN" localSheetId="4">'[1]Dt 2001'!#REF!</definedName>
    <definedName name="ANSNN" localSheetId="5">'[1]Dt 2001'!#REF!</definedName>
    <definedName name="ANSNN" localSheetId="6">'[1]Dt 2001'!#REF!</definedName>
    <definedName name="ANSNN" localSheetId="7">'[1]Dt 2001'!#REF!</definedName>
    <definedName name="ANSNN" localSheetId="8">'[1]Dt 2001'!#REF!</definedName>
    <definedName name="ANSNN" localSheetId="9">'[1]Dt 2001'!#REF!</definedName>
    <definedName name="ANSNN" localSheetId="10">'[1]Dt 2001'!#REF!</definedName>
    <definedName name="ANSNN" localSheetId="11">'[1]Dt 2001'!#REF!</definedName>
    <definedName name="ANSNN">'[1]Dt 2001'!#REF!</definedName>
    <definedName name="ANSNNxnk" localSheetId="1">'[1]Dt 2001'!#REF!</definedName>
    <definedName name="ANSNNxnk" localSheetId="3">'[1]Dt 2001'!#REF!</definedName>
    <definedName name="ANSNNxnk" localSheetId="4">'[1]Dt 2001'!#REF!</definedName>
    <definedName name="ANSNNxnk" localSheetId="5">'[1]Dt 2001'!#REF!</definedName>
    <definedName name="ANSNNxnk" localSheetId="6">'[1]Dt 2001'!#REF!</definedName>
    <definedName name="ANSNNxnk" localSheetId="7">'[1]Dt 2001'!#REF!</definedName>
    <definedName name="ANSNNxnk" localSheetId="8">'[1]Dt 2001'!#REF!</definedName>
    <definedName name="ANSNNxnk" localSheetId="9">'[1]Dt 2001'!#REF!</definedName>
    <definedName name="ANSNNxnk" localSheetId="10">'[1]Dt 2001'!#REF!</definedName>
    <definedName name="ANSNNxnk" localSheetId="11">'[1]Dt 2001'!#REF!</definedName>
    <definedName name="ANSNNxnk">'[1]Dt 2001'!#REF!</definedName>
    <definedName name="APC" localSheetId="1">'[1]Dt 2001'!#REF!</definedName>
    <definedName name="APC" localSheetId="3">'[1]Dt 2001'!#REF!</definedName>
    <definedName name="APC" localSheetId="4">'[1]Dt 2001'!#REF!</definedName>
    <definedName name="APC" localSheetId="5">'[1]Dt 2001'!#REF!</definedName>
    <definedName name="APC" localSheetId="6">'[1]Dt 2001'!#REF!</definedName>
    <definedName name="APC" localSheetId="7">'[1]Dt 2001'!#REF!</definedName>
    <definedName name="APC" localSheetId="8">'[1]Dt 2001'!#REF!</definedName>
    <definedName name="APC" localSheetId="9">'[1]Dt 2001'!#REF!</definedName>
    <definedName name="APC" localSheetId="10">'[1]Dt 2001'!#REF!</definedName>
    <definedName name="APC" localSheetId="11">'[1]Dt 2001'!#REF!</definedName>
    <definedName name="APC">'[1]Dt 2001'!#REF!</definedName>
    <definedName name="ATW" localSheetId="1">#REF!</definedName>
    <definedName name="ATW" localSheetId="3">#REF!</definedName>
    <definedName name="ATW" localSheetId="4">#REF!</definedName>
    <definedName name="ATW" localSheetId="5">#REF!</definedName>
    <definedName name="ATW" localSheetId="6">#REF!</definedName>
    <definedName name="ATW" localSheetId="7">#REF!</definedName>
    <definedName name="ATW" localSheetId="8">#REF!</definedName>
    <definedName name="ATW" localSheetId="9">#REF!</definedName>
    <definedName name="ATW" localSheetId="10">#REF!</definedName>
    <definedName name="ATW" localSheetId="11">#REF!</definedName>
    <definedName name="ATW">#REF!</definedName>
    <definedName name="Can_doi" localSheetId="1">#REF!</definedName>
    <definedName name="Can_doi" localSheetId="3">#REF!</definedName>
    <definedName name="Can_doi" localSheetId="4">#REF!</definedName>
    <definedName name="Can_doi" localSheetId="5">#REF!</definedName>
    <definedName name="Can_doi" localSheetId="6">#REF!</definedName>
    <definedName name="Can_doi" localSheetId="7">#REF!</definedName>
    <definedName name="Can_doi" localSheetId="8">#REF!</definedName>
    <definedName name="Can_doi" localSheetId="9">#REF!</definedName>
    <definedName name="Can_doi" localSheetId="10">#REF!</definedName>
    <definedName name="Can_doi" localSheetId="11">#REF!</definedName>
    <definedName name="Can_doi">#REF!</definedName>
    <definedName name="DNNN" localSheetId="1">#REF!</definedName>
    <definedName name="DNNN" localSheetId="3">#REF!</definedName>
    <definedName name="DNNN" localSheetId="4">#REF!</definedName>
    <definedName name="DNNN" localSheetId="5">#REF!</definedName>
    <definedName name="DNNN" localSheetId="6">#REF!</definedName>
    <definedName name="DNNN" localSheetId="7">#REF!</definedName>
    <definedName name="DNNN" localSheetId="8">#REF!</definedName>
    <definedName name="DNNN" localSheetId="9">#REF!</definedName>
    <definedName name="DNNN" localSheetId="10">#REF!</definedName>
    <definedName name="DNNN" localSheetId="11">#REF!</definedName>
    <definedName name="DNNN">#REF!</definedName>
    <definedName name="Khac" localSheetId="1">#REF!</definedName>
    <definedName name="Khac" localSheetId="3">#REF!</definedName>
    <definedName name="Khac" localSheetId="4">#REF!</definedName>
    <definedName name="Khac" localSheetId="5">#REF!</definedName>
    <definedName name="Khac" localSheetId="6">#REF!</definedName>
    <definedName name="Khac" localSheetId="7">#REF!</definedName>
    <definedName name="Khac" localSheetId="8">#REF!</definedName>
    <definedName name="Khac" localSheetId="9">#REF!</definedName>
    <definedName name="Khac" localSheetId="10">#REF!</definedName>
    <definedName name="Khac" localSheetId="11">#REF!</definedName>
    <definedName name="Khac">#REF!</definedName>
    <definedName name="Khong_can_doi" localSheetId="1">#REF!</definedName>
    <definedName name="Khong_can_doi" localSheetId="3">#REF!</definedName>
    <definedName name="Khong_can_doi" localSheetId="4">#REF!</definedName>
    <definedName name="Khong_can_doi" localSheetId="5">#REF!</definedName>
    <definedName name="Khong_can_doi" localSheetId="6">#REF!</definedName>
    <definedName name="Khong_can_doi" localSheetId="7">#REF!</definedName>
    <definedName name="Khong_can_doi" localSheetId="8">#REF!</definedName>
    <definedName name="Khong_can_doi" localSheetId="9">#REF!</definedName>
    <definedName name="Khong_can_doi" localSheetId="10">#REF!</definedName>
    <definedName name="Khong_can_doi" localSheetId="11">#REF!</definedName>
    <definedName name="Khong_can_doi">#REF!</definedName>
    <definedName name="NQD" localSheetId="1">#REF!</definedName>
    <definedName name="NQD" localSheetId="3">#REF!</definedName>
    <definedName name="NQD" localSheetId="4">#REF!</definedName>
    <definedName name="NQD" localSheetId="5">#REF!</definedName>
    <definedName name="NQD" localSheetId="6">#REF!</definedName>
    <definedName name="NQD" localSheetId="7">#REF!</definedName>
    <definedName name="NQD" localSheetId="8">#REF!</definedName>
    <definedName name="NQD" localSheetId="9">#REF!</definedName>
    <definedName name="NQD" localSheetId="10">#REF!</definedName>
    <definedName name="NQD" localSheetId="11">#REF!</definedName>
    <definedName name="NQD">#REF!</definedName>
    <definedName name="NQQH" localSheetId="1">'[1]Dt 2001'!#REF!</definedName>
    <definedName name="NQQH" localSheetId="3">'[1]Dt 2001'!#REF!</definedName>
    <definedName name="NQQH" localSheetId="4">'[1]Dt 2001'!#REF!</definedName>
    <definedName name="NQQH" localSheetId="5">'[1]Dt 2001'!#REF!</definedName>
    <definedName name="NQQH" localSheetId="6">'[1]Dt 2001'!#REF!</definedName>
    <definedName name="NQQH" localSheetId="7">'[1]Dt 2001'!#REF!</definedName>
    <definedName name="NQQH" localSheetId="8">'[1]Dt 2001'!#REF!</definedName>
    <definedName name="NQQH" localSheetId="9">'[1]Dt 2001'!#REF!</definedName>
    <definedName name="NQQH" localSheetId="10">'[1]Dt 2001'!#REF!</definedName>
    <definedName name="NQQH" localSheetId="11">'[1]Dt 2001'!#REF!</definedName>
    <definedName name="NQQH">'[1]Dt 2001'!#REF!</definedName>
    <definedName name="NSNN" localSheetId="1">'[1]Dt 2001'!#REF!</definedName>
    <definedName name="NSNN" localSheetId="3">'[1]Dt 2001'!#REF!</definedName>
    <definedName name="NSNN" localSheetId="4">'[1]Dt 2001'!#REF!</definedName>
    <definedName name="NSNN" localSheetId="5">'[1]Dt 2001'!#REF!</definedName>
    <definedName name="NSNN" localSheetId="6">'[1]Dt 2001'!#REF!</definedName>
    <definedName name="NSNN" localSheetId="7">'[1]Dt 2001'!#REF!</definedName>
    <definedName name="NSNN" localSheetId="8">'[1]Dt 2001'!#REF!</definedName>
    <definedName name="NSNN" localSheetId="9">'[1]Dt 2001'!#REF!</definedName>
    <definedName name="NSNN" localSheetId="10">'[1]Dt 2001'!#REF!</definedName>
    <definedName name="NSNN" localSheetId="11">'[1]Dt 2001'!#REF!</definedName>
    <definedName name="NSNN">'[1]Dt 2001'!#REF!</definedName>
    <definedName name="PC" localSheetId="1">'[1]Dt 2001'!#REF!</definedName>
    <definedName name="PC" localSheetId="3">'[1]Dt 2001'!#REF!</definedName>
    <definedName name="PC" localSheetId="4">'[1]Dt 2001'!#REF!</definedName>
    <definedName name="PC" localSheetId="5">'[1]Dt 2001'!#REF!</definedName>
    <definedName name="PC" localSheetId="6">'[1]Dt 2001'!#REF!</definedName>
    <definedName name="PC" localSheetId="7">'[1]Dt 2001'!#REF!</definedName>
    <definedName name="PC" localSheetId="8">'[1]Dt 2001'!#REF!</definedName>
    <definedName name="PC" localSheetId="9">'[1]Dt 2001'!#REF!</definedName>
    <definedName name="PC" localSheetId="10">'[1]Dt 2001'!#REF!</definedName>
    <definedName name="PC" localSheetId="11">'[1]Dt 2001'!#REF!</definedName>
    <definedName name="PC">'[1]Dt 2001'!#REF!</definedName>
    <definedName name="Phan_cap" localSheetId="1">#REF!</definedName>
    <definedName name="Phan_cap" localSheetId="3">#REF!</definedName>
    <definedName name="Phan_cap" localSheetId="4">#REF!</definedName>
    <definedName name="Phan_cap" localSheetId="5">#REF!</definedName>
    <definedName name="Phan_cap" localSheetId="6">#REF!</definedName>
    <definedName name="Phan_cap" localSheetId="7">#REF!</definedName>
    <definedName name="Phan_cap" localSheetId="8">#REF!</definedName>
    <definedName name="Phan_cap" localSheetId="9">#REF!</definedName>
    <definedName name="Phan_cap" localSheetId="10">#REF!</definedName>
    <definedName name="Phan_cap" localSheetId="11">#REF!</definedName>
    <definedName name="Phan_cap">#REF!</definedName>
    <definedName name="Phi_le_phi" localSheetId="1">#REF!</definedName>
    <definedName name="Phi_le_phi" localSheetId="3">#REF!</definedName>
    <definedName name="Phi_le_phi" localSheetId="4">#REF!</definedName>
    <definedName name="Phi_le_phi" localSheetId="5">#REF!</definedName>
    <definedName name="Phi_le_phi" localSheetId="6">#REF!</definedName>
    <definedName name="Phi_le_phi" localSheetId="7">#REF!</definedName>
    <definedName name="Phi_le_phi" localSheetId="8">#REF!</definedName>
    <definedName name="Phi_le_phi" localSheetId="9">#REF!</definedName>
    <definedName name="Phi_le_phi" localSheetId="10">#REF!</definedName>
    <definedName name="Phi_le_phi" localSheetId="11">#REF!</definedName>
    <definedName name="Phi_le_phi">#REF!</definedName>
    <definedName name="_xlnm.Print_Area" localSheetId="0">'Bieu 46'!$A$1:$C$36</definedName>
    <definedName name="_xlnm.Print_Area" localSheetId="2">'Bieu 48'!$A$1:$D$70</definedName>
    <definedName name="_xlnm.Print_Area" localSheetId="5">'Bieu 51'!$A$1:$N$105</definedName>
    <definedName name="_xlnm.Print_Area" localSheetId="6">'Bieu 52'!$A$2:$O$49</definedName>
    <definedName name="_xlnm.Print_Area" localSheetId="7">'Bieu 53'!$A$1:$U$71</definedName>
    <definedName name="_xlnm.Print_Area" localSheetId="8">'Bieu 54'!$A$1:$F$133</definedName>
    <definedName name="_xlnm.Print_Area" localSheetId="9">'Bieu 55'!$A$1:$J$134</definedName>
    <definedName name="_xlnm.Print_Area" localSheetId="10">'Bieu 56'!$A$1:$F$133</definedName>
    <definedName name="_xlnm.Print_Area" localSheetId="11">'Bieu 58'!$A$1:$V$444</definedName>
    <definedName name="_xlnm.Print_Area">#REF!</definedName>
    <definedName name="PRINT_AREA_MI" localSheetId="1">#REF!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10">#REF!</definedName>
    <definedName name="PRINT_AREA_MI" localSheetId="11">#REF!</definedName>
    <definedName name="PRINT_AREA_MI">#REF!</definedName>
    <definedName name="_xlnm.Print_Titles" localSheetId="2">'Bieu 48'!$7:$8</definedName>
    <definedName name="_xlnm.Print_Titles" localSheetId="5">'Bieu 51'!$6:$7</definedName>
    <definedName name="_xlnm.Print_Titles" localSheetId="6">'Bieu 52'!$8:$10</definedName>
    <definedName name="_xlnm.Print_Titles" localSheetId="7">'Bieu 53'!$6:$8</definedName>
    <definedName name="_xlnm.Print_Titles" localSheetId="8">'Bieu 54'!$8:$9</definedName>
    <definedName name="_xlnm.Print_Titles" localSheetId="9">'Bieu 55'!$7:$9</definedName>
    <definedName name="_xlnm.Print_Titles" localSheetId="10">'Bieu 56'!$8:$8</definedName>
    <definedName name="_xlnm.Print_Titles" localSheetId="11">'Bieu 58'!$6:$9</definedName>
    <definedName name="TW" localSheetId="1">#REF!</definedName>
    <definedName name="TW" localSheetId="3">#REF!</definedName>
    <definedName name="TW" localSheetId="4">#REF!</definedName>
    <definedName name="TW" localSheetId="5">#REF!</definedName>
    <definedName name="TW" localSheetId="6">#REF!</definedName>
    <definedName name="TW" localSheetId="7">#REF!</definedName>
    <definedName name="TW" localSheetId="8">#REF!</definedName>
    <definedName name="TW" localSheetId="9">#REF!</definedName>
    <definedName name="TW" localSheetId="10">#REF!</definedName>
    <definedName name="TW" localSheetId="11">#REF!</definedName>
    <definedName name="TW">#REF!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5" l="1"/>
  <c r="V444" i="17" l="1"/>
  <c r="S444" i="17" s="1"/>
  <c r="S443" i="17"/>
  <c r="S442" i="17"/>
  <c r="S441" i="17"/>
  <c r="S440" i="17"/>
  <c r="S439" i="17" s="1"/>
  <c r="S438" i="17" s="1"/>
  <c r="S437" i="17" s="1"/>
  <c r="V439" i="17"/>
  <c r="U439" i="17"/>
  <c r="T439" i="17"/>
  <c r="R439" i="17"/>
  <c r="Q439" i="17"/>
  <c r="Q438" i="17" s="1"/>
  <c r="P439" i="17"/>
  <c r="P438" i="17" s="1"/>
  <c r="P437" i="17" s="1"/>
  <c r="P424" i="17" s="1"/>
  <c r="O439" i="17"/>
  <c r="N439" i="17"/>
  <c r="M439" i="17"/>
  <c r="L439" i="17"/>
  <c r="K439" i="17"/>
  <c r="J439" i="17"/>
  <c r="I439" i="17"/>
  <c r="I438" i="17" s="1"/>
  <c r="H439" i="17"/>
  <c r="H438" i="17" s="1"/>
  <c r="H437" i="17" s="1"/>
  <c r="H424" i="17" s="1"/>
  <c r="G439" i="17"/>
  <c r="V438" i="17"/>
  <c r="U438" i="17"/>
  <c r="T438" i="17"/>
  <c r="R438" i="17"/>
  <c r="O438" i="17"/>
  <c r="N438" i="17"/>
  <c r="M438" i="17"/>
  <c r="L438" i="17"/>
  <c r="K438" i="17"/>
  <c r="J438" i="17"/>
  <c r="G438" i="17"/>
  <c r="V437" i="17"/>
  <c r="V424" i="17" s="1"/>
  <c r="U437" i="17"/>
  <c r="U424" i="17" s="1"/>
  <c r="T437" i="17"/>
  <c r="T424" i="17" s="1"/>
  <c r="R437" i="17"/>
  <c r="Q437" i="17"/>
  <c r="Q424" i="17" s="1"/>
  <c r="O437" i="17"/>
  <c r="O424" i="17" s="1"/>
  <c r="N437" i="17"/>
  <c r="N424" i="17" s="1"/>
  <c r="M437" i="17"/>
  <c r="M424" i="17" s="1"/>
  <c r="L437" i="17"/>
  <c r="L424" i="17" s="1"/>
  <c r="K437" i="17"/>
  <c r="J437" i="17"/>
  <c r="I437" i="17"/>
  <c r="I424" i="17" s="1"/>
  <c r="G437" i="17"/>
  <c r="G424" i="17" s="1"/>
  <c r="S436" i="17"/>
  <c r="O436" i="17"/>
  <c r="V435" i="17"/>
  <c r="U435" i="17"/>
  <c r="T435" i="17"/>
  <c r="S435" i="17"/>
  <c r="R435" i="17"/>
  <c r="Q435" i="17"/>
  <c r="P435" i="17"/>
  <c r="O435" i="17"/>
  <c r="N435" i="17"/>
  <c r="M435" i="17"/>
  <c r="L435" i="17"/>
  <c r="K435" i="17"/>
  <c r="J435" i="17"/>
  <c r="I435" i="17"/>
  <c r="H435" i="17"/>
  <c r="G435" i="17"/>
  <c r="V434" i="17"/>
  <c r="U434" i="17"/>
  <c r="T434" i="17"/>
  <c r="S434" i="17"/>
  <c r="R434" i="17"/>
  <c r="Q434" i="17"/>
  <c r="P434" i="17"/>
  <c r="O434" i="17"/>
  <c r="N434" i="17"/>
  <c r="M434" i="17"/>
  <c r="L434" i="17"/>
  <c r="K434" i="17"/>
  <c r="J434" i="17"/>
  <c r="I434" i="17"/>
  <c r="H434" i="17"/>
  <c r="G434" i="17"/>
  <c r="V433" i="17"/>
  <c r="U433" i="17"/>
  <c r="T433" i="17"/>
  <c r="S433" i="17"/>
  <c r="R433" i="17"/>
  <c r="Q433" i="17"/>
  <c r="P433" i="17"/>
  <c r="O433" i="17"/>
  <c r="N433" i="17"/>
  <c r="M433" i="17"/>
  <c r="L433" i="17"/>
  <c r="K433" i="17"/>
  <c r="J433" i="17"/>
  <c r="I433" i="17"/>
  <c r="H433" i="17"/>
  <c r="G433" i="17"/>
  <c r="V431" i="17"/>
  <c r="U431" i="17"/>
  <c r="T431" i="17"/>
  <c r="S431" i="17"/>
  <c r="R431" i="17"/>
  <c r="Q431" i="17"/>
  <c r="P431" i="17"/>
  <c r="O431" i="17"/>
  <c r="N431" i="17"/>
  <c r="M431" i="17"/>
  <c r="L431" i="17"/>
  <c r="K431" i="17"/>
  <c r="J431" i="17"/>
  <c r="I431" i="17"/>
  <c r="H431" i="17"/>
  <c r="G431" i="17"/>
  <c r="V430" i="17"/>
  <c r="U430" i="17"/>
  <c r="T430" i="17"/>
  <c r="S430" i="17"/>
  <c r="R430" i="17"/>
  <c r="Q430" i="17"/>
  <c r="P430" i="17"/>
  <c r="O430" i="17"/>
  <c r="N430" i="17"/>
  <c r="M430" i="17"/>
  <c r="L430" i="17"/>
  <c r="K430" i="17"/>
  <c r="J430" i="17"/>
  <c r="I430" i="17"/>
  <c r="H430" i="17"/>
  <c r="G430" i="17"/>
  <c r="V429" i="17"/>
  <c r="U429" i="17"/>
  <c r="T429" i="17"/>
  <c r="S429" i="17"/>
  <c r="R429" i="17"/>
  <c r="Q429" i="17"/>
  <c r="P429" i="17"/>
  <c r="O429" i="17"/>
  <c r="N429" i="17"/>
  <c r="M429" i="17"/>
  <c r="L429" i="17"/>
  <c r="K429" i="17"/>
  <c r="J429" i="17"/>
  <c r="I429" i="17"/>
  <c r="H429" i="17"/>
  <c r="G429" i="17"/>
  <c r="V427" i="17"/>
  <c r="U427" i="17"/>
  <c r="T427" i="17"/>
  <c r="S427" i="17"/>
  <c r="R427" i="17"/>
  <c r="Q427" i="17"/>
  <c r="P427" i="17"/>
  <c r="O427" i="17"/>
  <c r="N427" i="17"/>
  <c r="M427" i="17"/>
  <c r="L427" i="17"/>
  <c r="K427" i="17"/>
  <c r="J427" i="17"/>
  <c r="I427" i="17"/>
  <c r="H427" i="17"/>
  <c r="G427" i="17"/>
  <c r="V426" i="17"/>
  <c r="U426" i="17"/>
  <c r="T426" i="17"/>
  <c r="S426" i="17"/>
  <c r="R426" i="17"/>
  <c r="Q426" i="17"/>
  <c r="P426" i="17"/>
  <c r="O426" i="17"/>
  <c r="N426" i="17"/>
  <c r="M426" i="17"/>
  <c r="L426" i="17"/>
  <c r="K426" i="17"/>
  <c r="J426" i="17"/>
  <c r="I426" i="17"/>
  <c r="H426" i="17"/>
  <c r="G426" i="17"/>
  <c r="V425" i="17"/>
  <c r="U425" i="17"/>
  <c r="T425" i="17"/>
  <c r="S425" i="17"/>
  <c r="S424" i="17" s="1"/>
  <c r="R425" i="17"/>
  <c r="R424" i="17" s="1"/>
  <c r="Q425" i="17"/>
  <c r="P425" i="17"/>
  <c r="O425" i="17"/>
  <c r="N425" i="17"/>
  <c r="M425" i="17"/>
  <c r="L425" i="17"/>
  <c r="K425" i="17"/>
  <c r="J425" i="17"/>
  <c r="I425" i="17"/>
  <c r="H425" i="17"/>
  <c r="G425" i="17"/>
  <c r="K424" i="17"/>
  <c r="J424" i="17"/>
  <c r="S423" i="17"/>
  <c r="R423" i="17"/>
  <c r="O423" i="17" s="1"/>
  <c r="O422" i="17" s="1"/>
  <c r="O421" i="17" s="1"/>
  <c r="O420" i="17" s="1"/>
  <c r="O419" i="17" s="1"/>
  <c r="V422" i="17"/>
  <c r="U422" i="17"/>
  <c r="U421" i="17" s="1"/>
  <c r="U420" i="17" s="1"/>
  <c r="U419" i="17" s="1"/>
  <c r="T422" i="17"/>
  <c r="S422" i="17"/>
  <c r="R422" i="17"/>
  <c r="Q422" i="17"/>
  <c r="P422" i="17"/>
  <c r="N422" i="17"/>
  <c r="M422" i="17"/>
  <c r="L422" i="17"/>
  <c r="K422" i="17"/>
  <c r="J422" i="17"/>
  <c r="I422" i="17"/>
  <c r="H422" i="17"/>
  <c r="G422" i="17"/>
  <c r="V421" i="17"/>
  <c r="T421" i="17"/>
  <c r="S421" i="17"/>
  <c r="R421" i="17"/>
  <c r="Q421" i="17"/>
  <c r="P421" i="17"/>
  <c r="N421" i="17"/>
  <c r="M421" i="17"/>
  <c r="L421" i="17"/>
  <c r="K421" i="17"/>
  <c r="J421" i="17"/>
  <c r="I421" i="17"/>
  <c r="H421" i="17"/>
  <c r="G421" i="17"/>
  <c r="V420" i="17"/>
  <c r="T420" i="17"/>
  <c r="S420" i="17"/>
  <c r="R420" i="17"/>
  <c r="Q420" i="17"/>
  <c r="P420" i="17"/>
  <c r="N420" i="17"/>
  <c r="M420" i="17"/>
  <c r="L420" i="17"/>
  <c r="K420" i="17"/>
  <c r="J420" i="17"/>
  <c r="I420" i="17"/>
  <c r="H420" i="17"/>
  <c r="G420" i="17"/>
  <c r="V419" i="17"/>
  <c r="T419" i="17"/>
  <c r="S419" i="17"/>
  <c r="R419" i="17"/>
  <c r="Q419" i="17"/>
  <c r="P419" i="17"/>
  <c r="N419" i="17"/>
  <c r="M419" i="17"/>
  <c r="L419" i="17"/>
  <c r="K419" i="17"/>
  <c r="J419" i="17"/>
  <c r="I419" i="17"/>
  <c r="H419" i="17"/>
  <c r="G419" i="17"/>
  <c r="S418" i="17"/>
  <c r="S417" i="17" s="1"/>
  <c r="S416" i="17" s="1"/>
  <c r="S415" i="17" s="1"/>
  <c r="S414" i="17" s="1"/>
  <c r="O418" i="17"/>
  <c r="O417" i="17" s="1"/>
  <c r="O416" i="17" s="1"/>
  <c r="O415" i="17" s="1"/>
  <c r="O414" i="17" s="1"/>
  <c r="J418" i="17"/>
  <c r="J417" i="17" s="1"/>
  <c r="J416" i="17" s="1"/>
  <c r="J415" i="17" s="1"/>
  <c r="J414" i="17" s="1"/>
  <c r="V417" i="17"/>
  <c r="U417" i="17"/>
  <c r="T417" i="17"/>
  <c r="R417" i="17"/>
  <c r="Q417" i="17"/>
  <c r="Q416" i="17" s="1"/>
  <c r="Q415" i="17" s="1"/>
  <c r="Q414" i="17" s="1"/>
  <c r="P417" i="17"/>
  <c r="P416" i="17" s="1"/>
  <c r="P415" i="17" s="1"/>
  <c r="P414" i="17" s="1"/>
  <c r="N417" i="17"/>
  <c r="M417" i="17"/>
  <c r="L417" i="17"/>
  <c r="K417" i="17"/>
  <c r="I417" i="17"/>
  <c r="I416" i="17" s="1"/>
  <c r="I415" i="17" s="1"/>
  <c r="I414" i="17" s="1"/>
  <c r="H417" i="17"/>
  <c r="H416" i="17" s="1"/>
  <c r="G417" i="17"/>
  <c r="V416" i="17"/>
  <c r="U416" i="17"/>
  <c r="T416" i="17"/>
  <c r="R416" i="17"/>
  <c r="N416" i="17"/>
  <c r="M416" i="17"/>
  <c r="L416" i="17"/>
  <c r="K416" i="17"/>
  <c r="G416" i="17"/>
  <c r="V415" i="17"/>
  <c r="U415" i="17"/>
  <c r="T415" i="17"/>
  <c r="R415" i="17"/>
  <c r="N415" i="17"/>
  <c r="M415" i="17"/>
  <c r="L415" i="17"/>
  <c r="K415" i="17"/>
  <c r="H415" i="17"/>
  <c r="H414" i="17" s="1"/>
  <c r="G415" i="17"/>
  <c r="V414" i="17"/>
  <c r="U414" i="17"/>
  <c r="T414" i="17"/>
  <c r="R414" i="17"/>
  <c r="N414" i="17"/>
  <c r="M414" i="17"/>
  <c r="L414" i="17"/>
  <c r="K414" i="17"/>
  <c r="G414" i="17"/>
  <c r="S413" i="17"/>
  <c r="R413" i="17"/>
  <c r="O413" i="17" s="1"/>
  <c r="O412" i="17" s="1"/>
  <c r="O411" i="17" s="1"/>
  <c r="O410" i="17" s="1"/>
  <c r="V412" i="17"/>
  <c r="U412" i="17"/>
  <c r="T412" i="17"/>
  <c r="S412" i="17"/>
  <c r="R412" i="17"/>
  <c r="Q412" i="17"/>
  <c r="P412" i="17"/>
  <c r="N412" i="17"/>
  <c r="M412" i="17"/>
  <c r="L412" i="17"/>
  <c r="K412" i="17"/>
  <c r="J412" i="17"/>
  <c r="I412" i="17"/>
  <c r="H412" i="17"/>
  <c r="G412" i="17"/>
  <c r="V411" i="17"/>
  <c r="U411" i="17"/>
  <c r="T411" i="17"/>
  <c r="S411" i="17"/>
  <c r="R411" i="17"/>
  <c r="Q411" i="17"/>
  <c r="P411" i="17"/>
  <c r="N411" i="17"/>
  <c r="M411" i="17"/>
  <c r="L411" i="17"/>
  <c r="L410" i="17" s="1"/>
  <c r="K411" i="17"/>
  <c r="J411" i="17"/>
  <c r="I411" i="17"/>
  <c r="H411" i="17"/>
  <c r="G411" i="17"/>
  <c r="V410" i="17"/>
  <c r="U410" i="17"/>
  <c r="T410" i="17"/>
  <c r="S410" i="17"/>
  <c r="R410" i="17"/>
  <c r="Q410" i="17"/>
  <c r="P410" i="17"/>
  <c r="N410" i="17"/>
  <c r="M410" i="17"/>
  <c r="K410" i="17"/>
  <c r="J410" i="17"/>
  <c r="I410" i="17"/>
  <c r="H410" i="17"/>
  <c r="G410" i="17"/>
  <c r="S409" i="17"/>
  <c r="O409" i="17"/>
  <c r="V408" i="17"/>
  <c r="U408" i="17"/>
  <c r="T408" i="17"/>
  <c r="S408" i="17"/>
  <c r="R408" i="17"/>
  <c r="Q408" i="17"/>
  <c r="P408" i="17"/>
  <c r="O408" i="17"/>
  <c r="N408" i="17"/>
  <c r="M408" i="17"/>
  <c r="L408" i="17"/>
  <c r="K408" i="17"/>
  <c r="J408" i="17"/>
  <c r="I408" i="17"/>
  <c r="H408" i="17"/>
  <c r="G408" i="17"/>
  <c r="V407" i="17"/>
  <c r="U407" i="17"/>
  <c r="T407" i="17"/>
  <c r="S407" i="17"/>
  <c r="R407" i="17"/>
  <c r="Q407" i="17"/>
  <c r="P407" i="17"/>
  <c r="O407" i="17"/>
  <c r="N407" i="17"/>
  <c r="M407" i="17"/>
  <c r="L407" i="17"/>
  <c r="K407" i="17"/>
  <c r="J407" i="17"/>
  <c r="I407" i="17"/>
  <c r="H407" i="17"/>
  <c r="G407" i="17"/>
  <c r="V406" i="17"/>
  <c r="V396" i="17" s="1"/>
  <c r="U406" i="17"/>
  <c r="U396" i="17" s="1"/>
  <c r="T406" i="17"/>
  <c r="S406" i="17"/>
  <c r="R406" i="17"/>
  <c r="Q406" i="17"/>
  <c r="P406" i="17"/>
  <c r="O406" i="17"/>
  <c r="N406" i="17"/>
  <c r="N396" i="17" s="1"/>
  <c r="M406" i="17"/>
  <c r="M396" i="17" s="1"/>
  <c r="L406" i="17"/>
  <c r="K406" i="17"/>
  <c r="J406" i="17"/>
  <c r="I406" i="17"/>
  <c r="H406" i="17"/>
  <c r="G406" i="17"/>
  <c r="S405" i="17"/>
  <c r="O405" i="17"/>
  <c r="S404" i="17"/>
  <c r="O404" i="17"/>
  <c r="S403" i="17"/>
  <c r="O403" i="17"/>
  <c r="V402" i="17"/>
  <c r="U402" i="17"/>
  <c r="T402" i="17"/>
  <c r="T398" i="17" s="1"/>
  <c r="T397" i="17" s="1"/>
  <c r="T396" i="17" s="1"/>
  <c r="S402" i="17"/>
  <c r="R402" i="17"/>
  <c r="R398" i="17" s="1"/>
  <c r="R397" i="17" s="1"/>
  <c r="R396" i="17" s="1"/>
  <c r="Q402" i="17"/>
  <c r="Q398" i="17" s="1"/>
  <c r="Q397" i="17" s="1"/>
  <c r="Q396" i="17" s="1"/>
  <c r="P402" i="17"/>
  <c r="N402" i="17"/>
  <c r="M402" i="17"/>
  <c r="L402" i="17"/>
  <c r="L398" i="17" s="1"/>
  <c r="L397" i="17" s="1"/>
  <c r="K402" i="17"/>
  <c r="K398" i="17" s="1"/>
  <c r="K397" i="17" s="1"/>
  <c r="K396" i="17" s="1"/>
  <c r="J402" i="17"/>
  <c r="J398" i="17" s="1"/>
  <c r="J397" i="17" s="1"/>
  <c r="J396" i="17" s="1"/>
  <c r="I402" i="17"/>
  <c r="I398" i="17" s="1"/>
  <c r="I397" i="17" s="1"/>
  <c r="I396" i="17" s="1"/>
  <c r="H402" i="17"/>
  <c r="G402" i="17"/>
  <c r="S401" i="17"/>
  <c r="O401" i="17"/>
  <c r="S400" i="17"/>
  <c r="S399" i="17" s="1"/>
  <c r="O400" i="17"/>
  <c r="O399" i="17" s="1"/>
  <c r="V399" i="17"/>
  <c r="U399" i="17"/>
  <c r="T399" i="17"/>
  <c r="R399" i="17"/>
  <c r="Q399" i="17"/>
  <c r="P399" i="17"/>
  <c r="N399" i="17"/>
  <c r="M399" i="17"/>
  <c r="L399" i="17"/>
  <c r="K399" i="17"/>
  <c r="J399" i="17"/>
  <c r="I399" i="17"/>
  <c r="H399" i="17"/>
  <c r="G399" i="17"/>
  <c r="V398" i="17"/>
  <c r="U398" i="17"/>
  <c r="P398" i="17"/>
  <c r="N398" i="17"/>
  <c r="M398" i="17"/>
  <c r="H398" i="17"/>
  <c r="G398" i="17"/>
  <c r="V397" i="17"/>
  <c r="U397" i="17"/>
  <c r="P397" i="17"/>
  <c r="N397" i="17"/>
  <c r="M397" i="17"/>
  <c r="H397" i="17"/>
  <c r="G397" i="17"/>
  <c r="G396" i="17" s="1"/>
  <c r="P396" i="17"/>
  <c r="H396" i="17"/>
  <c r="S395" i="17"/>
  <c r="S394" i="17" s="1"/>
  <c r="S393" i="17" s="1"/>
  <c r="S392" i="17" s="1"/>
  <c r="O395" i="17"/>
  <c r="V394" i="17"/>
  <c r="U394" i="17"/>
  <c r="T394" i="17"/>
  <c r="R394" i="17"/>
  <c r="R393" i="17" s="1"/>
  <c r="R392" i="17" s="1"/>
  <c r="Q394" i="17"/>
  <c r="P394" i="17"/>
  <c r="O394" i="17"/>
  <c r="N394" i="17"/>
  <c r="M394" i="17"/>
  <c r="L394" i="17"/>
  <c r="K394" i="17"/>
  <c r="J394" i="17"/>
  <c r="J393" i="17" s="1"/>
  <c r="J392" i="17" s="1"/>
  <c r="I394" i="17"/>
  <c r="H394" i="17"/>
  <c r="G394" i="17"/>
  <c r="V393" i="17"/>
  <c r="U393" i="17"/>
  <c r="T393" i="17"/>
  <c r="Q393" i="17"/>
  <c r="Q392" i="17" s="1"/>
  <c r="P393" i="17"/>
  <c r="O393" i="17"/>
  <c r="N393" i="17"/>
  <c r="M393" i="17"/>
  <c r="L393" i="17"/>
  <c r="K393" i="17"/>
  <c r="I393" i="17"/>
  <c r="I392" i="17" s="1"/>
  <c r="H393" i="17"/>
  <c r="G393" i="17"/>
  <c r="V392" i="17"/>
  <c r="U392" i="17"/>
  <c r="T392" i="17"/>
  <c r="P392" i="17"/>
  <c r="O392" i="17"/>
  <c r="N392" i="17"/>
  <c r="M392" i="17"/>
  <c r="L392" i="17"/>
  <c r="K392" i="17"/>
  <c r="H392" i="17"/>
  <c r="G392" i="17"/>
  <c r="S391" i="17"/>
  <c r="J391" i="17"/>
  <c r="V390" i="17"/>
  <c r="U390" i="17"/>
  <c r="T390" i="17"/>
  <c r="T387" i="17" s="1"/>
  <c r="T386" i="17" s="1"/>
  <c r="T385" i="17" s="1"/>
  <c r="S390" i="17"/>
  <c r="S387" i="17" s="1"/>
  <c r="S386" i="17" s="1"/>
  <c r="S385" i="17" s="1"/>
  <c r="R390" i="17"/>
  <c r="R387" i="17" s="1"/>
  <c r="R386" i="17" s="1"/>
  <c r="Q390" i="17"/>
  <c r="Q387" i="17" s="1"/>
  <c r="Q386" i="17" s="1"/>
  <c r="P390" i="17"/>
  <c r="O390" i="17"/>
  <c r="N390" i="17"/>
  <c r="M390" i="17"/>
  <c r="L390" i="17"/>
  <c r="L387" i="17" s="1"/>
  <c r="L386" i="17" s="1"/>
  <c r="L385" i="17" s="1"/>
  <c r="K390" i="17"/>
  <c r="K387" i="17" s="1"/>
  <c r="K386" i="17" s="1"/>
  <c r="K385" i="17" s="1"/>
  <c r="J390" i="17"/>
  <c r="I390" i="17"/>
  <c r="I387" i="17" s="1"/>
  <c r="I386" i="17" s="1"/>
  <c r="H390" i="17"/>
  <c r="G390" i="17"/>
  <c r="S389" i="17"/>
  <c r="O389" i="17"/>
  <c r="J389" i="17"/>
  <c r="J388" i="17" s="1"/>
  <c r="J387" i="17" s="1"/>
  <c r="J386" i="17" s="1"/>
  <c r="G389" i="17"/>
  <c r="G388" i="17" s="1"/>
  <c r="G387" i="17" s="1"/>
  <c r="G386" i="17" s="1"/>
  <c r="G385" i="17" s="1"/>
  <c r="V388" i="17"/>
  <c r="U388" i="17"/>
  <c r="T388" i="17"/>
  <c r="S388" i="17"/>
  <c r="R388" i="17"/>
  <c r="Q388" i="17"/>
  <c r="P388" i="17"/>
  <c r="P387" i="17" s="1"/>
  <c r="P386" i="17" s="1"/>
  <c r="P385" i="17" s="1"/>
  <c r="O388" i="17"/>
  <c r="O387" i="17" s="1"/>
  <c r="O386" i="17" s="1"/>
  <c r="O385" i="17" s="1"/>
  <c r="N388" i="17"/>
  <c r="M388" i="17"/>
  <c r="L388" i="17"/>
  <c r="K388" i="17"/>
  <c r="I388" i="17"/>
  <c r="H388" i="17"/>
  <c r="V387" i="17"/>
  <c r="U387" i="17"/>
  <c r="N387" i="17"/>
  <c r="M387" i="17"/>
  <c r="H387" i="17"/>
  <c r="V386" i="17"/>
  <c r="U386" i="17"/>
  <c r="N386" i="17"/>
  <c r="M386" i="17"/>
  <c r="H386" i="17"/>
  <c r="V385" i="17"/>
  <c r="U385" i="17"/>
  <c r="N385" i="17"/>
  <c r="M385" i="17"/>
  <c r="H385" i="17"/>
  <c r="S384" i="17"/>
  <c r="S383" i="17" s="1"/>
  <c r="S382" i="17" s="1"/>
  <c r="S381" i="17" s="1"/>
  <c r="O384" i="17"/>
  <c r="V383" i="17"/>
  <c r="U383" i="17"/>
  <c r="T383" i="17"/>
  <c r="R383" i="17"/>
  <c r="R382" i="17" s="1"/>
  <c r="R381" i="17" s="1"/>
  <c r="Q383" i="17"/>
  <c r="P383" i="17"/>
  <c r="O383" i="17"/>
  <c r="N383" i="17"/>
  <c r="M383" i="17"/>
  <c r="L383" i="17"/>
  <c r="K383" i="17"/>
  <c r="J383" i="17"/>
  <c r="J382" i="17" s="1"/>
  <c r="J381" i="17" s="1"/>
  <c r="I383" i="17"/>
  <c r="H383" i="17"/>
  <c r="G383" i="17"/>
  <c r="V382" i="17"/>
  <c r="U382" i="17"/>
  <c r="T382" i="17"/>
  <c r="Q382" i="17"/>
  <c r="Q381" i="17" s="1"/>
  <c r="P382" i="17"/>
  <c r="O382" i="17"/>
  <c r="N382" i="17"/>
  <c r="M382" i="17"/>
  <c r="L382" i="17"/>
  <c r="K382" i="17"/>
  <c r="I382" i="17"/>
  <c r="I381" i="17" s="1"/>
  <c r="H382" i="17"/>
  <c r="G382" i="17"/>
  <c r="V381" i="17"/>
  <c r="U381" i="17"/>
  <c r="T381" i="17"/>
  <c r="P381" i="17"/>
  <c r="O381" i="17"/>
  <c r="N381" i="17"/>
  <c r="M381" i="17"/>
  <c r="L381" i="17"/>
  <c r="K381" i="17"/>
  <c r="H381" i="17"/>
  <c r="G381" i="17"/>
  <c r="S380" i="17"/>
  <c r="O380" i="17"/>
  <c r="V379" i="17"/>
  <c r="U379" i="17"/>
  <c r="T379" i="17"/>
  <c r="S379" i="17"/>
  <c r="R379" i="17"/>
  <c r="Q379" i="17"/>
  <c r="P379" i="17"/>
  <c r="O379" i="17"/>
  <c r="N379" i="17"/>
  <c r="M379" i="17"/>
  <c r="L379" i="17"/>
  <c r="K379" i="17"/>
  <c r="J379" i="17"/>
  <c r="I379" i="17"/>
  <c r="H379" i="17"/>
  <c r="G379" i="17"/>
  <c r="V378" i="17"/>
  <c r="U378" i="17"/>
  <c r="T378" i="17"/>
  <c r="S378" i="17"/>
  <c r="R378" i="17"/>
  <c r="Q378" i="17"/>
  <c r="P378" i="17"/>
  <c r="O378" i="17"/>
  <c r="N378" i="17"/>
  <c r="M378" i="17"/>
  <c r="L378" i="17"/>
  <c r="K378" i="17"/>
  <c r="J378" i="17"/>
  <c r="I378" i="17"/>
  <c r="H378" i="17"/>
  <c r="G378" i="17"/>
  <c r="V377" i="17"/>
  <c r="U377" i="17"/>
  <c r="T377" i="17"/>
  <c r="S377" i="17"/>
  <c r="R377" i="17"/>
  <c r="Q377" i="17"/>
  <c r="P377" i="17"/>
  <c r="O377" i="17"/>
  <c r="N377" i="17"/>
  <c r="M377" i="17"/>
  <c r="L377" i="17"/>
  <c r="K377" i="17"/>
  <c r="J377" i="17"/>
  <c r="I377" i="17"/>
  <c r="H377" i="17"/>
  <c r="G377" i="17"/>
  <c r="V376" i="17"/>
  <c r="S376" i="17" s="1"/>
  <c r="S375" i="17" s="1"/>
  <c r="S374" i="17" s="1"/>
  <c r="S373" i="17" s="1"/>
  <c r="O376" i="17"/>
  <c r="V375" i="17"/>
  <c r="U375" i="17"/>
  <c r="T375" i="17"/>
  <c r="R375" i="17"/>
  <c r="Q375" i="17"/>
  <c r="P375" i="17"/>
  <c r="O375" i="17"/>
  <c r="N375" i="17"/>
  <c r="M375" i="17"/>
  <c r="L375" i="17"/>
  <c r="K375" i="17"/>
  <c r="J375" i="17"/>
  <c r="I375" i="17"/>
  <c r="H375" i="17"/>
  <c r="G375" i="17"/>
  <c r="V374" i="17"/>
  <c r="U374" i="17"/>
  <c r="T374" i="17"/>
  <c r="R374" i="17"/>
  <c r="Q374" i="17"/>
  <c r="P374" i="17"/>
  <c r="O374" i="17"/>
  <c r="O373" i="17" s="1"/>
  <c r="N374" i="17"/>
  <c r="M374" i="17"/>
  <c r="L374" i="17"/>
  <c r="K374" i="17"/>
  <c r="J374" i="17"/>
  <c r="I374" i="17"/>
  <c r="H374" i="17"/>
  <c r="G374" i="17"/>
  <c r="G373" i="17" s="1"/>
  <c r="G332" i="17" s="1"/>
  <c r="V373" i="17"/>
  <c r="U373" i="17"/>
  <c r="T373" i="17"/>
  <c r="R373" i="17"/>
  <c r="Q373" i="17"/>
  <c r="P373" i="17"/>
  <c r="N373" i="17"/>
  <c r="N332" i="17" s="1"/>
  <c r="M373" i="17"/>
  <c r="L373" i="17"/>
  <c r="K373" i="17"/>
  <c r="J373" i="17"/>
  <c r="I373" i="17"/>
  <c r="H373" i="17"/>
  <c r="V372" i="17"/>
  <c r="O372" i="17"/>
  <c r="U371" i="17"/>
  <c r="T371" i="17"/>
  <c r="R371" i="17"/>
  <c r="Q371" i="17"/>
  <c r="Q370" i="17" s="1"/>
  <c r="Q369" i="17" s="1"/>
  <c r="P371" i="17"/>
  <c r="O371" i="17"/>
  <c r="N371" i="17"/>
  <c r="M371" i="17"/>
  <c r="L371" i="17"/>
  <c r="K371" i="17"/>
  <c r="J371" i="17"/>
  <c r="I371" i="17"/>
  <c r="I370" i="17" s="1"/>
  <c r="I369" i="17" s="1"/>
  <c r="H371" i="17"/>
  <c r="G371" i="17"/>
  <c r="U370" i="17"/>
  <c r="T370" i="17"/>
  <c r="R370" i="17"/>
  <c r="P370" i="17"/>
  <c r="O370" i="17"/>
  <c r="N370" i="17"/>
  <c r="M370" i="17"/>
  <c r="L370" i="17"/>
  <c r="K370" i="17"/>
  <c r="J370" i="17"/>
  <c r="H370" i="17"/>
  <c r="G370" i="17"/>
  <c r="U369" i="17"/>
  <c r="T369" i="17"/>
  <c r="R369" i="17"/>
  <c r="P369" i="17"/>
  <c r="O369" i="17"/>
  <c r="N369" i="17"/>
  <c r="M369" i="17"/>
  <c r="L369" i="17"/>
  <c r="K369" i="17"/>
  <c r="J369" i="17"/>
  <c r="H369" i="17"/>
  <c r="G369" i="17"/>
  <c r="V368" i="17"/>
  <c r="S368" i="17" s="1"/>
  <c r="S367" i="17" s="1"/>
  <c r="S366" i="17" s="1"/>
  <c r="S365" i="17" s="1"/>
  <c r="O368" i="17"/>
  <c r="U367" i="17"/>
  <c r="T367" i="17"/>
  <c r="T366" i="17" s="1"/>
  <c r="T365" i="17" s="1"/>
  <c r="T332" i="17" s="1"/>
  <c r="R367" i="17"/>
  <c r="Q367" i="17"/>
  <c r="P367" i="17"/>
  <c r="O367" i="17"/>
  <c r="N367" i="17"/>
  <c r="M367" i="17"/>
  <c r="M366" i="17" s="1"/>
  <c r="M365" i="17" s="1"/>
  <c r="M332" i="17" s="1"/>
  <c r="L367" i="17"/>
  <c r="K367" i="17"/>
  <c r="J367" i="17"/>
  <c r="I367" i="17"/>
  <c r="H367" i="17"/>
  <c r="G367" i="17"/>
  <c r="U366" i="17"/>
  <c r="R366" i="17"/>
  <c r="Q366" i="17"/>
  <c r="P366" i="17"/>
  <c r="O366" i="17"/>
  <c r="N366" i="17"/>
  <c r="L366" i="17"/>
  <c r="K366" i="17"/>
  <c r="J366" i="17"/>
  <c r="I366" i="17"/>
  <c r="H366" i="17"/>
  <c r="G366" i="17"/>
  <c r="U365" i="17"/>
  <c r="U332" i="17" s="1"/>
  <c r="R365" i="17"/>
  <c r="Q365" i="17"/>
  <c r="P365" i="17"/>
  <c r="O365" i="17"/>
  <c r="N365" i="17"/>
  <c r="L365" i="17"/>
  <c r="L332" i="17" s="1"/>
  <c r="K365" i="17"/>
  <c r="J365" i="17"/>
  <c r="I365" i="17"/>
  <c r="H365" i="17"/>
  <c r="G365" i="17"/>
  <c r="S364" i="17"/>
  <c r="I364" i="17"/>
  <c r="I361" i="17" s="1"/>
  <c r="S363" i="17"/>
  <c r="O363" i="17"/>
  <c r="O361" i="17" s="1"/>
  <c r="S362" i="17"/>
  <c r="O362" i="17"/>
  <c r="V361" i="17"/>
  <c r="U361" i="17"/>
  <c r="T361" i="17"/>
  <c r="S361" i="17"/>
  <c r="R361" i="17"/>
  <c r="Q361" i="17"/>
  <c r="P361" i="17"/>
  <c r="N361" i="17"/>
  <c r="M361" i="17"/>
  <c r="L361" i="17"/>
  <c r="K361" i="17"/>
  <c r="K334" i="17" s="1"/>
  <c r="K333" i="17" s="1"/>
  <c r="K332" i="17" s="1"/>
  <c r="J361" i="17"/>
  <c r="H361" i="17"/>
  <c r="G361" i="17"/>
  <c r="S360" i="17"/>
  <c r="O360" i="17"/>
  <c r="S359" i="17"/>
  <c r="O359" i="17"/>
  <c r="S358" i="17"/>
  <c r="O358" i="17"/>
  <c r="J358" i="17"/>
  <c r="S357" i="17"/>
  <c r="O357" i="17"/>
  <c r="J357" i="17"/>
  <c r="S356" i="17"/>
  <c r="O356" i="17"/>
  <c r="S355" i="17"/>
  <c r="O355" i="17"/>
  <c r="S354" i="17"/>
  <c r="O354" i="17"/>
  <c r="S353" i="17"/>
  <c r="O353" i="17"/>
  <c r="S352" i="17"/>
  <c r="R352" i="17"/>
  <c r="O352" i="17" s="1"/>
  <c r="S351" i="17"/>
  <c r="R351" i="17"/>
  <c r="O351" i="17" s="1"/>
  <c r="S350" i="17"/>
  <c r="O350" i="17"/>
  <c r="S349" i="17"/>
  <c r="O349" i="17"/>
  <c r="S348" i="17"/>
  <c r="O348" i="17"/>
  <c r="S347" i="17"/>
  <c r="O347" i="17"/>
  <c r="S346" i="17"/>
  <c r="O346" i="17"/>
  <c r="S345" i="17"/>
  <c r="O345" i="17"/>
  <c r="S344" i="17"/>
  <c r="O344" i="17"/>
  <c r="S343" i="17"/>
  <c r="O343" i="17"/>
  <c r="S342" i="17"/>
  <c r="O342" i="17"/>
  <c r="S341" i="17"/>
  <c r="O341" i="17"/>
  <c r="S340" i="17"/>
  <c r="O340" i="17"/>
  <c r="I340" i="17"/>
  <c r="S339" i="17"/>
  <c r="O339" i="17"/>
  <c r="S338" i="17"/>
  <c r="O338" i="17"/>
  <c r="S337" i="17"/>
  <c r="O337" i="17"/>
  <c r="A337" i="17"/>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S336" i="17"/>
  <c r="O336" i="17"/>
  <c r="V335" i="17"/>
  <c r="U335" i="17"/>
  <c r="T335" i="17"/>
  <c r="R335" i="17"/>
  <c r="R334" i="17" s="1"/>
  <c r="R333" i="17" s="1"/>
  <c r="Q335" i="17"/>
  <c r="Q334" i="17" s="1"/>
  <c r="Q333" i="17" s="1"/>
  <c r="P335" i="17"/>
  <c r="N335" i="17"/>
  <c r="M335" i="17"/>
  <c r="L335" i="17"/>
  <c r="K335" i="17"/>
  <c r="J335" i="17"/>
  <c r="J334" i="17" s="1"/>
  <c r="J333" i="17" s="1"/>
  <c r="J332" i="17" s="1"/>
  <c r="I335" i="17"/>
  <c r="I334" i="17" s="1"/>
  <c r="I333" i="17" s="1"/>
  <c r="I332" i="17" s="1"/>
  <c r="H335" i="17"/>
  <c r="H334" i="17" s="1"/>
  <c r="H333" i="17" s="1"/>
  <c r="H332" i="17" s="1"/>
  <c r="G335" i="17"/>
  <c r="V334" i="17"/>
  <c r="U334" i="17"/>
  <c r="T334" i="17"/>
  <c r="P334" i="17"/>
  <c r="P333" i="17" s="1"/>
  <c r="P332" i="17" s="1"/>
  <c r="N334" i="17"/>
  <c r="M334" i="17"/>
  <c r="L334" i="17"/>
  <c r="G334" i="17"/>
  <c r="V333" i="17"/>
  <c r="U333" i="17"/>
  <c r="T333" i="17"/>
  <c r="N333" i="17"/>
  <c r="M333" i="17"/>
  <c r="L333" i="17"/>
  <c r="G333" i="17"/>
  <c r="V330" i="17"/>
  <c r="U330" i="17"/>
  <c r="T330" i="17"/>
  <c r="S330" i="17"/>
  <c r="R330" i="17"/>
  <c r="Q330" i="17"/>
  <c r="P330" i="17"/>
  <c r="O330" i="17"/>
  <c r="N330" i="17"/>
  <c r="M330" i="17"/>
  <c r="L330" i="17"/>
  <c r="K330" i="17"/>
  <c r="J330" i="17"/>
  <c r="I330" i="17"/>
  <c r="I329" i="17" s="1"/>
  <c r="I328" i="17" s="1"/>
  <c r="H330" i="17"/>
  <c r="G330" i="17"/>
  <c r="V329" i="17"/>
  <c r="U329" i="17"/>
  <c r="T329" i="17"/>
  <c r="S329" i="17"/>
  <c r="R329" i="17"/>
  <c r="Q329" i="17"/>
  <c r="Q328" i="17" s="1"/>
  <c r="Q171" i="17" s="1"/>
  <c r="P329" i="17"/>
  <c r="P328" i="17" s="1"/>
  <c r="O329" i="17"/>
  <c r="N329" i="17"/>
  <c r="M329" i="17"/>
  <c r="L329" i="17"/>
  <c r="K329" i="17"/>
  <c r="J329" i="17"/>
  <c r="H329" i="17"/>
  <c r="G329" i="17"/>
  <c r="V328" i="17"/>
  <c r="U328" i="17"/>
  <c r="T328" i="17"/>
  <c r="S328" i="17"/>
  <c r="R328" i="17"/>
  <c r="O328" i="17"/>
  <c r="N328" i="17"/>
  <c r="M328" i="17"/>
  <c r="L328" i="17"/>
  <c r="K328" i="17"/>
  <c r="J328" i="17"/>
  <c r="H328" i="17"/>
  <c r="G328" i="17"/>
  <c r="S327" i="17"/>
  <c r="O327" i="17"/>
  <c r="O325" i="17" s="1"/>
  <c r="O324" i="17" s="1"/>
  <c r="O323" i="17" s="1"/>
  <c r="S326" i="17"/>
  <c r="O326" i="17"/>
  <c r="V325" i="17"/>
  <c r="V324" i="17" s="1"/>
  <c r="V323" i="17" s="1"/>
  <c r="U325" i="17"/>
  <c r="U324" i="17" s="1"/>
  <c r="U323" i="17" s="1"/>
  <c r="T325" i="17"/>
  <c r="T324" i="17" s="1"/>
  <c r="T323" i="17" s="1"/>
  <c r="S325" i="17"/>
  <c r="R325" i="17"/>
  <c r="Q325" i="17"/>
  <c r="P325" i="17"/>
  <c r="N325" i="17"/>
  <c r="M325" i="17"/>
  <c r="M324" i="17" s="1"/>
  <c r="M323" i="17" s="1"/>
  <c r="L325" i="17"/>
  <c r="L324" i="17" s="1"/>
  <c r="L323" i="17" s="1"/>
  <c r="K325" i="17"/>
  <c r="J325" i="17"/>
  <c r="I325" i="17"/>
  <c r="H325" i="17"/>
  <c r="G325" i="17"/>
  <c r="S324" i="17"/>
  <c r="R324" i="17"/>
  <c r="Q324" i="17"/>
  <c r="P324" i="17"/>
  <c r="N324" i="17"/>
  <c r="K324" i="17"/>
  <c r="J324" i="17"/>
  <c r="I324" i="17"/>
  <c r="H324" i="17"/>
  <c r="G324" i="17"/>
  <c r="S323" i="17"/>
  <c r="R323" i="17"/>
  <c r="Q323" i="17"/>
  <c r="P323" i="17"/>
  <c r="N323" i="17"/>
  <c r="K323" i="17"/>
  <c r="J323" i="17"/>
  <c r="I323" i="17"/>
  <c r="H323" i="17"/>
  <c r="G323" i="17"/>
  <c r="S322" i="17"/>
  <c r="S321" i="17" s="1"/>
  <c r="S320" i="17" s="1"/>
  <c r="S319" i="17" s="1"/>
  <c r="O322" i="17"/>
  <c r="V321" i="17"/>
  <c r="V320" i="17" s="1"/>
  <c r="V319" i="17" s="1"/>
  <c r="U321" i="17"/>
  <c r="T321" i="17"/>
  <c r="R321" i="17"/>
  <c r="Q321" i="17"/>
  <c r="P321" i="17"/>
  <c r="O321" i="17"/>
  <c r="O320" i="17" s="1"/>
  <c r="O319" i="17" s="1"/>
  <c r="N321" i="17"/>
  <c r="M321" i="17"/>
  <c r="L321" i="17"/>
  <c r="K321" i="17"/>
  <c r="J321" i="17"/>
  <c r="I321" i="17"/>
  <c r="H321" i="17"/>
  <c r="G321" i="17"/>
  <c r="G320" i="17" s="1"/>
  <c r="G319" i="17" s="1"/>
  <c r="U320" i="17"/>
  <c r="T320" i="17"/>
  <c r="R320" i="17"/>
  <c r="Q320" i="17"/>
  <c r="P320" i="17"/>
  <c r="N320" i="17"/>
  <c r="N319" i="17" s="1"/>
  <c r="M320" i="17"/>
  <c r="L320" i="17"/>
  <c r="K320" i="17"/>
  <c r="J320" i="17"/>
  <c r="I320" i="17"/>
  <c r="H320" i="17"/>
  <c r="U319" i="17"/>
  <c r="T319" i="17"/>
  <c r="R319" i="17"/>
  <c r="Q319" i="17"/>
  <c r="P319" i="17"/>
  <c r="M319" i="17"/>
  <c r="L319" i="17"/>
  <c r="K319" i="17"/>
  <c r="J319" i="17"/>
  <c r="I319" i="17"/>
  <c r="H319" i="17"/>
  <c r="S318" i="17"/>
  <c r="O318" i="17"/>
  <c r="O316" i="17" s="1"/>
  <c r="O315" i="17" s="1"/>
  <c r="O314" i="17" s="1"/>
  <c r="S317" i="17"/>
  <c r="O317" i="17"/>
  <c r="V316" i="17"/>
  <c r="U316" i="17"/>
  <c r="T316" i="17"/>
  <c r="T315" i="17" s="1"/>
  <c r="T314" i="17" s="1"/>
  <c r="S316" i="17"/>
  <c r="R316" i="17"/>
  <c r="Q316" i="17"/>
  <c r="P316" i="17"/>
  <c r="N316" i="17"/>
  <c r="M316" i="17"/>
  <c r="L316" i="17"/>
  <c r="L315" i="17" s="1"/>
  <c r="L314" i="17" s="1"/>
  <c r="K316" i="17"/>
  <c r="K315" i="17" s="1"/>
  <c r="K314" i="17" s="1"/>
  <c r="J316" i="17"/>
  <c r="I316" i="17"/>
  <c r="H316" i="17"/>
  <c r="G316" i="17"/>
  <c r="V315" i="17"/>
  <c r="U315" i="17"/>
  <c r="S315" i="17"/>
  <c r="S314" i="17" s="1"/>
  <c r="R315" i="17"/>
  <c r="Q315" i="17"/>
  <c r="P315" i="17"/>
  <c r="N315" i="17"/>
  <c r="M315" i="17"/>
  <c r="J315" i="17"/>
  <c r="J314" i="17" s="1"/>
  <c r="I315" i="17"/>
  <c r="H315" i="17"/>
  <c r="G315" i="17"/>
  <c r="V314" i="17"/>
  <c r="U314" i="17"/>
  <c r="R314" i="17"/>
  <c r="Q314" i="17"/>
  <c r="P314" i="17"/>
  <c r="N314" i="17"/>
  <c r="M314" i="17"/>
  <c r="I314" i="17"/>
  <c r="H314" i="17"/>
  <c r="G314" i="17"/>
  <c r="S313" i="17"/>
  <c r="O313" i="17"/>
  <c r="V312" i="17"/>
  <c r="U312" i="17"/>
  <c r="T312" i="17"/>
  <c r="S312" i="17"/>
  <c r="R312" i="17"/>
  <c r="Q312" i="17"/>
  <c r="P312" i="17"/>
  <c r="O312" i="17"/>
  <c r="N312" i="17"/>
  <c r="M312" i="17"/>
  <c r="L312" i="17"/>
  <c r="K312" i="17"/>
  <c r="J312" i="17"/>
  <c r="I312" i="17"/>
  <c r="H312" i="17"/>
  <c r="G312" i="17"/>
  <c r="V311" i="17"/>
  <c r="U311" i="17"/>
  <c r="T311" i="17"/>
  <c r="S311" i="17"/>
  <c r="R311" i="17"/>
  <c r="Q311" i="17"/>
  <c r="P311" i="17"/>
  <c r="O311" i="17"/>
  <c r="N311" i="17"/>
  <c r="M311" i="17"/>
  <c r="L311" i="17"/>
  <c r="K311" i="17"/>
  <c r="J311" i="17"/>
  <c r="I311" i="17"/>
  <c r="H311" i="17"/>
  <c r="G311" i="17"/>
  <c r="V310" i="17"/>
  <c r="U310" i="17"/>
  <c r="T310" i="17"/>
  <c r="S310" i="17"/>
  <c r="R310" i="17"/>
  <c r="Q310" i="17"/>
  <c r="P310" i="17"/>
  <c r="O310" i="17"/>
  <c r="N310" i="17"/>
  <c r="M310" i="17"/>
  <c r="L310" i="17"/>
  <c r="K310" i="17"/>
  <c r="J310" i="17"/>
  <c r="I310" i="17"/>
  <c r="H310" i="17"/>
  <c r="G310" i="17"/>
  <c r="S309" i="17"/>
  <c r="O309" i="17"/>
  <c r="O307" i="17" s="1"/>
  <c r="O306" i="17" s="1"/>
  <c r="O305" i="17" s="1"/>
  <c r="S308" i="17"/>
  <c r="S307" i="17" s="1"/>
  <c r="S306" i="17" s="1"/>
  <c r="S305" i="17" s="1"/>
  <c r="O308" i="17"/>
  <c r="V307" i="17"/>
  <c r="U307" i="17"/>
  <c r="T307" i="17"/>
  <c r="R307" i="17"/>
  <c r="Q307" i="17"/>
  <c r="P307" i="17"/>
  <c r="P306" i="17" s="1"/>
  <c r="P305" i="17" s="1"/>
  <c r="N307" i="17"/>
  <c r="M307" i="17"/>
  <c r="L307" i="17"/>
  <c r="K307" i="17"/>
  <c r="J307" i="17"/>
  <c r="J306" i="17" s="1"/>
  <c r="I307" i="17"/>
  <c r="H307" i="17"/>
  <c r="G307" i="17"/>
  <c r="V306" i="17"/>
  <c r="U306" i="17"/>
  <c r="T306" i="17"/>
  <c r="R306" i="17"/>
  <c r="Q306" i="17"/>
  <c r="Q305" i="17" s="1"/>
  <c r="N306" i="17"/>
  <c r="M306" i="17"/>
  <c r="L306" i="17"/>
  <c r="K306" i="17"/>
  <c r="I306" i="17"/>
  <c r="H306" i="17"/>
  <c r="H305" i="17" s="1"/>
  <c r="G306" i="17"/>
  <c r="V305" i="17"/>
  <c r="U305" i="17"/>
  <c r="T305" i="17"/>
  <c r="R305" i="17"/>
  <c r="N305" i="17"/>
  <c r="M305" i="17"/>
  <c r="L305" i="17"/>
  <c r="K305" i="17"/>
  <c r="J305" i="17"/>
  <c r="I305" i="17"/>
  <c r="G305" i="17"/>
  <c r="S304" i="17"/>
  <c r="O304" i="17"/>
  <c r="V303" i="17"/>
  <c r="U303" i="17"/>
  <c r="T303" i="17"/>
  <c r="S303" i="17"/>
  <c r="R303" i="17"/>
  <c r="Q303" i="17"/>
  <c r="P303" i="17"/>
  <c r="O303" i="17"/>
  <c r="N303" i="17"/>
  <c r="M303" i="17"/>
  <c r="L303" i="17"/>
  <c r="K303" i="17"/>
  <c r="K302" i="17" s="1"/>
  <c r="K301" i="17" s="1"/>
  <c r="J303" i="17"/>
  <c r="I303" i="17"/>
  <c r="H303" i="17"/>
  <c r="G303" i="17"/>
  <c r="V302" i="17"/>
  <c r="U302" i="17"/>
  <c r="T302" i="17"/>
  <c r="S302" i="17"/>
  <c r="S301" i="17" s="1"/>
  <c r="R302" i="17"/>
  <c r="Q302" i="17"/>
  <c r="P302" i="17"/>
  <c r="O302" i="17"/>
  <c r="N302" i="17"/>
  <c r="M302" i="17"/>
  <c r="L302" i="17"/>
  <c r="J302" i="17"/>
  <c r="I302" i="17"/>
  <c r="H302" i="17"/>
  <c r="G302" i="17"/>
  <c r="V301" i="17"/>
  <c r="U301" i="17"/>
  <c r="T301" i="17"/>
  <c r="R301" i="17"/>
  <c r="Q301" i="17"/>
  <c r="P301" i="17"/>
  <c r="O301" i="17"/>
  <c r="N301" i="17"/>
  <c r="M301" i="17"/>
  <c r="L301" i="17"/>
  <c r="J301" i="17"/>
  <c r="I301" i="17"/>
  <c r="H301" i="17"/>
  <c r="G301" i="17"/>
  <c r="S300" i="17"/>
  <c r="O300" i="17"/>
  <c r="V299" i="17"/>
  <c r="U299" i="17"/>
  <c r="T299" i="17"/>
  <c r="S299" i="17"/>
  <c r="R299" i="17"/>
  <c r="Q299" i="17"/>
  <c r="P299" i="17"/>
  <c r="O299" i="17"/>
  <c r="N299" i="17"/>
  <c r="M299" i="17"/>
  <c r="L299" i="17"/>
  <c r="K299" i="17"/>
  <c r="J299" i="17"/>
  <c r="I299" i="17"/>
  <c r="H299" i="17"/>
  <c r="G299" i="17"/>
  <c r="V298" i="17"/>
  <c r="U298" i="17"/>
  <c r="T298" i="17"/>
  <c r="S298" i="17"/>
  <c r="R298" i="17"/>
  <c r="Q298" i="17"/>
  <c r="P298" i="17"/>
  <c r="O298" i="17"/>
  <c r="N298" i="17"/>
  <c r="M298" i="17"/>
  <c r="L298" i="17"/>
  <c r="K298" i="17"/>
  <c r="J298" i="17"/>
  <c r="I298" i="17"/>
  <c r="H298" i="17"/>
  <c r="G298" i="17"/>
  <c r="V297" i="17"/>
  <c r="U297" i="17"/>
  <c r="T297" i="17"/>
  <c r="S297" i="17"/>
  <c r="R297" i="17"/>
  <c r="Q297" i="17"/>
  <c r="P297" i="17"/>
  <c r="O297" i="17"/>
  <c r="N297" i="17"/>
  <c r="M297" i="17"/>
  <c r="L297" i="17"/>
  <c r="K297" i="17"/>
  <c r="J297" i="17"/>
  <c r="I297" i="17"/>
  <c r="H297" i="17"/>
  <c r="G297" i="17"/>
  <c r="S296" i="17"/>
  <c r="O296" i="17"/>
  <c r="O294" i="17" s="1"/>
  <c r="O293" i="17" s="1"/>
  <c r="O292" i="17" s="1"/>
  <c r="S295" i="17"/>
  <c r="O295" i="17"/>
  <c r="V294" i="17"/>
  <c r="U294" i="17"/>
  <c r="T294" i="17"/>
  <c r="R294" i="17"/>
  <c r="R293" i="17" s="1"/>
  <c r="R292" i="17" s="1"/>
  <c r="Q294" i="17"/>
  <c r="Q293" i="17" s="1"/>
  <c r="Q292" i="17" s="1"/>
  <c r="P294" i="17"/>
  <c r="P293" i="17" s="1"/>
  <c r="P292" i="17" s="1"/>
  <c r="N294" i="17"/>
  <c r="M294" i="17"/>
  <c r="L294" i="17"/>
  <c r="K294" i="17"/>
  <c r="J294" i="17"/>
  <c r="I294" i="17"/>
  <c r="I293" i="17" s="1"/>
  <c r="I292" i="17" s="1"/>
  <c r="H294" i="17"/>
  <c r="H293" i="17" s="1"/>
  <c r="H292" i="17" s="1"/>
  <c r="G294" i="17"/>
  <c r="V293" i="17"/>
  <c r="U293" i="17"/>
  <c r="T293" i="17"/>
  <c r="N293" i="17"/>
  <c r="M293" i="17"/>
  <c r="L293" i="17"/>
  <c r="K293" i="17"/>
  <c r="J293" i="17"/>
  <c r="J292" i="17" s="1"/>
  <c r="G293" i="17"/>
  <c r="G292" i="17" s="1"/>
  <c r="V292" i="17"/>
  <c r="U292" i="17"/>
  <c r="T292" i="17"/>
  <c r="N292" i="17"/>
  <c r="M292" i="17"/>
  <c r="L292" i="17"/>
  <c r="K292" i="17"/>
  <c r="S291" i="17"/>
  <c r="O291" i="17"/>
  <c r="V290" i="17"/>
  <c r="U290" i="17"/>
  <c r="T290" i="17"/>
  <c r="S290" i="17"/>
  <c r="R290" i="17"/>
  <c r="Q290" i="17"/>
  <c r="P290" i="17"/>
  <c r="O290" i="17"/>
  <c r="N290" i="17"/>
  <c r="M290" i="17"/>
  <c r="L290" i="17"/>
  <c r="K290" i="17"/>
  <c r="J290" i="17"/>
  <c r="I290" i="17"/>
  <c r="H290" i="17"/>
  <c r="G290" i="17"/>
  <c r="V289" i="17"/>
  <c r="U289" i="17"/>
  <c r="T289" i="17"/>
  <c r="S289" i="17"/>
  <c r="R289" i="17"/>
  <c r="Q289" i="17"/>
  <c r="P289" i="17"/>
  <c r="O289" i="17"/>
  <c r="N289" i="17"/>
  <c r="M289" i="17"/>
  <c r="L289" i="17"/>
  <c r="K289" i="17"/>
  <c r="J289" i="17"/>
  <c r="I289" i="17"/>
  <c r="H289" i="17"/>
  <c r="G289" i="17"/>
  <c r="V288" i="17"/>
  <c r="U288" i="17"/>
  <c r="T288" i="17"/>
  <c r="S288" i="17"/>
  <c r="R288" i="17"/>
  <c r="Q288" i="17"/>
  <c r="P288" i="17"/>
  <c r="O288" i="17"/>
  <c r="N288" i="17"/>
  <c r="M288" i="17"/>
  <c r="L288" i="17"/>
  <c r="K288" i="17"/>
  <c r="J288" i="17"/>
  <c r="I288" i="17"/>
  <c r="H288" i="17"/>
  <c r="G288" i="17"/>
  <c r="S287" i="17"/>
  <c r="O287" i="17"/>
  <c r="S286" i="17"/>
  <c r="O286" i="17"/>
  <c r="O284" i="17" s="1"/>
  <c r="O283" i="17" s="1"/>
  <c r="O282" i="17" s="1"/>
  <c r="S285" i="17"/>
  <c r="S284" i="17" s="1"/>
  <c r="S283" i="17" s="1"/>
  <c r="S282" i="17" s="1"/>
  <c r="O285" i="17"/>
  <c r="V284" i="17"/>
  <c r="U284" i="17"/>
  <c r="T284" i="17"/>
  <c r="R284" i="17"/>
  <c r="Q284" i="17"/>
  <c r="P284" i="17"/>
  <c r="P283" i="17" s="1"/>
  <c r="P282" i="17" s="1"/>
  <c r="N284" i="17"/>
  <c r="M284" i="17"/>
  <c r="L284" i="17"/>
  <c r="K284" i="17"/>
  <c r="J284" i="17"/>
  <c r="I284" i="17"/>
  <c r="H284" i="17"/>
  <c r="H283" i="17" s="1"/>
  <c r="H282" i="17" s="1"/>
  <c r="G284" i="17"/>
  <c r="V283" i="17"/>
  <c r="U283" i="17"/>
  <c r="T283" i="17"/>
  <c r="R283" i="17"/>
  <c r="Q283" i="17"/>
  <c r="N283" i="17"/>
  <c r="M283" i="17"/>
  <c r="L283" i="17"/>
  <c r="K283" i="17"/>
  <c r="J283" i="17"/>
  <c r="J282" i="17" s="1"/>
  <c r="I283" i="17"/>
  <c r="G283" i="17"/>
  <c r="G282" i="17" s="1"/>
  <c r="V282" i="17"/>
  <c r="U282" i="17"/>
  <c r="T282" i="17"/>
  <c r="R282" i="17"/>
  <c r="Q282" i="17"/>
  <c r="N282" i="17"/>
  <c r="M282" i="17"/>
  <c r="L282" i="17"/>
  <c r="K282" i="17"/>
  <c r="I282" i="17"/>
  <c r="S281" i="17"/>
  <c r="O281" i="17"/>
  <c r="S280" i="17"/>
  <c r="O280" i="17"/>
  <c r="A280" i="17"/>
  <c r="A281" i="17" s="1"/>
  <c r="S279" i="17"/>
  <c r="O279" i="17"/>
  <c r="S278" i="17"/>
  <c r="O278" i="17"/>
  <c r="S277" i="17"/>
  <c r="O277" i="17"/>
  <c r="A277" i="17"/>
  <c r="A278" i="17" s="1"/>
  <c r="A279" i="17" s="1"/>
  <c r="S276" i="17"/>
  <c r="O276" i="17"/>
  <c r="V275" i="17"/>
  <c r="U275" i="17"/>
  <c r="T275" i="17"/>
  <c r="R275" i="17"/>
  <c r="Q275" i="17"/>
  <c r="Q274" i="17" s="1"/>
  <c r="Q273" i="17" s="1"/>
  <c r="P275" i="17"/>
  <c r="P274" i="17" s="1"/>
  <c r="P273" i="17" s="1"/>
  <c r="N275" i="17"/>
  <c r="M275" i="17"/>
  <c r="L275" i="17"/>
  <c r="K275" i="17"/>
  <c r="K274" i="17" s="1"/>
  <c r="K273" i="17" s="1"/>
  <c r="J275" i="17"/>
  <c r="I275" i="17"/>
  <c r="H275" i="17"/>
  <c r="H274" i="17" s="1"/>
  <c r="H273" i="17" s="1"/>
  <c r="G275" i="17"/>
  <c r="V274" i="17"/>
  <c r="U274" i="17"/>
  <c r="T274" i="17"/>
  <c r="R274" i="17"/>
  <c r="N274" i="17"/>
  <c r="M274" i="17"/>
  <c r="L274" i="17"/>
  <c r="J274" i="17"/>
  <c r="J273" i="17" s="1"/>
  <c r="I274" i="17"/>
  <c r="G274" i="17"/>
  <c r="V273" i="17"/>
  <c r="U273" i="17"/>
  <c r="T273" i="17"/>
  <c r="R273" i="17"/>
  <c r="N273" i="17"/>
  <c r="M273" i="17"/>
  <c r="L273" i="17"/>
  <c r="I273" i="17"/>
  <c r="G273" i="17"/>
  <c r="S272" i="17"/>
  <c r="O272" i="17"/>
  <c r="S271" i="17"/>
  <c r="O271" i="17"/>
  <c r="S270" i="17"/>
  <c r="S269" i="17" s="1"/>
  <c r="S268" i="17" s="1"/>
  <c r="S267" i="17" s="1"/>
  <c r="O270" i="17"/>
  <c r="O269" i="17" s="1"/>
  <c r="O268" i="17" s="1"/>
  <c r="V269" i="17"/>
  <c r="U269" i="17"/>
  <c r="T269" i="17"/>
  <c r="R269" i="17"/>
  <c r="Q269" i="17"/>
  <c r="P269" i="17"/>
  <c r="N269" i="17"/>
  <c r="N268" i="17" s="1"/>
  <c r="N267" i="17" s="1"/>
  <c r="M269" i="17"/>
  <c r="L269" i="17"/>
  <c r="K269" i="17"/>
  <c r="J269" i="17"/>
  <c r="I269" i="17"/>
  <c r="I268" i="17" s="1"/>
  <c r="I267" i="17" s="1"/>
  <c r="H269" i="17"/>
  <c r="G269" i="17"/>
  <c r="G268" i="17" s="1"/>
  <c r="G267" i="17" s="1"/>
  <c r="V268" i="17"/>
  <c r="V267" i="17" s="1"/>
  <c r="U268" i="17"/>
  <c r="T268" i="17"/>
  <c r="R268" i="17"/>
  <c r="Q268" i="17"/>
  <c r="Q267" i="17" s="1"/>
  <c r="P268" i="17"/>
  <c r="M268" i="17"/>
  <c r="L268" i="17"/>
  <c r="K268" i="17"/>
  <c r="J268" i="17"/>
  <c r="H268" i="17"/>
  <c r="U267" i="17"/>
  <c r="T267" i="17"/>
  <c r="R267" i="17"/>
  <c r="P267" i="17"/>
  <c r="O267" i="17"/>
  <c r="M267" i="17"/>
  <c r="L267" i="17"/>
  <c r="K267" i="17"/>
  <c r="J267" i="17"/>
  <c r="H267" i="17"/>
  <c r="S266" i="17"/>
  <c r="S263" i="17" s="1"/>
  <c r="S262" i="17" s="1"/>
  <c r="S261" i="17" s="1"/>
  <c r="O266" i="17"/>
  <c r="S265" i="17"/>
  <c r="O265" i="17"/>
  <c r="S264" i="17"/>
  <c r="O264" i="17"/>
  <c r="O263" i="17" s="1"/>
  <c r="O262" i="17" s="1"/>
  <c r="O261" i="17" s="1"/>
  <c r="V263" i="17"/>
  <c r="V262" i="17" s="1"/>
  <c r="V261" i="17" s="1"/>
  <c r="U263" i="17"/>
  <c r="U262" i="17" s="1"/>
  <c r="U261" i="17" s="1"/>
  <c r="T263" i="17"/>
  <c r="R263" i="17"/>
  <c r="Q263" i="17"/>
  <c r="P263" i="17"/>
  <c r="N263" i="17"/>
  <c r="M263" i="17"/>
  <c r="M262" i="17" s="1"/>
  <c r="M261" i="17" s="1"/>
  <c r="L263" i="17"/>
  <c r="L262" i="17" s="1"/>
  <c r="L261" i="17" s="1"/>
  <c r="K263" i="17"/>
  <c r="J263" i="17"/>
  <c r="I263" i="17"/>
  <c r="H263" i="17"/>
  <c r="G263" i="17"/>
  <c r="G262" i="17" s="1"/>
  <c r="G261" i="17" s="1"/>
  <c r="T262" i="17"/>
  <c r="T261" i="17" s="1"/>
  <c r="R262" i="17"/>
  <c r="Q262" i="17"/>
  <c r="P262" i="17"/>
  <c r="N262" i="17"/>
  <c r="N261" i="17" s="1"/>
  <c r="K262" i="17"/>
  <c r="J262" i="17"/>
  <c r="I262" i="17"/>
  <c r="H262" i="17"/>
  <c r="R261" i="17"/>
  <c r="Q261" i="17"/>
  <c r="P261" i="17"/>
  <c r="K261" i="17"/>
  <c r="J261" i="17"/>
  <c r="I261" i="17"/>
  <c r="H261" i="17"/>
  <c r="S260" i="17"/>
  <c r="O260" i="17"/>
  <c r="S259" i="17"/>
  <c r="O259" i="17"/>
  <c r="O257" i="17" s="1"/>
  <c r="O256" i="17" s="1"/>
  <c r="O255" i="17" s="1"/>
  <c r="S258" i="17"/>
  <c r="O258" i="17"/>
  <c r="V257" i="17"/>
  <c r="U257" i="17"/>
  <c r="U256" i="17" s="1"/>
  <c r="U255" i="17" s="1"/>
  <c r="T257" i="17"/>
  <c r="S257" i="17"/>
  <c r="S256" i="17" s="1"/>
  <c r="S255" i="17" s="1"/>
  <c r="R257" i="17"/>
  <c r="Q257" i="17"/>
  <c r="P257" i="17"/>
  <c r="N257" i="17"/>
  <c r="M257" i="17"/>
  <c r="L257" i="17"/>
  <c r="L256" i="17" s="1"/>
  <c r="L255" i="17" s="1"/>
  <c r="K257" i="17"/>
  <c r="J257" i="17"/>
  <c r="J256" i="17" s="1"/>
  <c r="J255" i="17" s="1"/>
  <c r="I257" i="17"/>
  <c r="H257" i="17"/>
  <c r="G257" i="17"/>
  <c r="V256" i="17"/>
  <c r="T256" i="17"/>
  <c r="T255" i="17" s="1"/>
  <c r="R256" i="17"/>
  <c r="R255" i="17" s="1"/>
  <c r="Q256" i="17"/>
  <c r="P256" i="17"/>
  <c r="N256" i="17"/>
  <c r="M256" i="17"/>
  <c r="K256" i="17"/>
  <c r="K255" i="17" s="1"/>
  <c r="I256" i="17"/>
  <c r="H256" i="17"/>
  <c r="G256" i="17"/>
  <c r="V255" i="17"/>
  <c r="Q255" i="17"/>
  <c r="P255" i="17"/>
  <c r="N255" i="17"/>
  <c r="M255" i="17"/>
  <c r="I255" i="17"/>
  <c r="H255" i="17"/>
  <c r="G255" i="17"/>
  <c r="S254" i="17"/>
  <c r="O254" i="17"/>
  <c r="O252" i="17" s="1"/>
  <c r="O251" i="17" s="1"/>
  <c r="O250" i="17" s="1"/>
  <c r="S253" i="17"/>
  <c r="S252" i="17" s="1"/>
  <c r="S251" i="17" s="1"/>
  <c r="S250" i="17" s="1"/>
  <c r="O253" i="17"/>
  <c r="V252" i="17"/>
  <c r="V251" i="17" s="1"/>
  <c r="V250" i="17" s="1"/>
  <c r="U252" i="17"/>
  <c r="T252" i="17"/>
  <c r="R252" i="17"/>
  <c r="Q252" i="17"/>
  <c r="Q251" i="17" s="1"/>
  <c r="Q250" i="17" s="1"/>
  <c r="P252" i="17"/>
  <c r="P251" i="17" s="1"/>
  <c r="P250" i="17" s="1"/>
  <c r="N252" i="17"/>
  <c r="M252" i="17"/>
  <c r="L252" i="17"/>
  <c r="K252" i="17"/>
  <c r="J252" i="17"/>
  <c r="I252" i="17"/>
  <c r="I251" i="17" s="1"/>
  <c r="I250" i="17" s="1"/>
  <c r="H252" i="17"/>
  <c r="H251" i="17" s="1"/>
  <c r="H250" i="17" s="1"/>
  <c r="G252" i="17"/>
  <c r="U251" i="17"/>
  <c r="T251" i="17"/>
  <c r="R251" i="17"/>
  <c r="N251" i="17"/>
  <c r="M251" i="17"/>
  <c r="L251" i="17"/>
  <c r="K251" i="17"/>
  <c r="J251" i="17"/>
  <c r="G251" i="17"/>
  <c r="U250" i="17"/>
  <c r="T250" i="17"/>
  <c r="R250" i="17"/>
  <c r="N250" i="17"/>
  <c r="M250" i="17"/>
  <c r="L250" i="17"/>
  <c r="K250" i="17"/>
  <c r="J250" i="17"/>
  <c r="G250" i="17"/>
  <c r="S249" i="17"/>
  <c r="S240" i="17" s="1"/>
  <c r="S239" i="17" s="1"/>
  <c r="S238" i="17" s="1"/>
  <c r="O249" i="17"/>
  <c r="S248" i="17"/>
  <c r="O248" i="17"/>
  <c r="S247" i="17"/>
  <c r="O247" i="17"/>
  <c r="S246" i="17"/>
  <c r="O246" i="17"/>
  <c r="S245" i="17"/>
  <c r="O245" i="17"/>
  <c r="S244" i="17"/>
  <c r="O244" i="17"/>
  <c r="S243" i="17"/>
  <c r="O243" i="17"/>
  <c r="S242" i="17"/>
  <c r="O242" i="17"/>
  <c r="A242" i="17"/>
  <c r="A243" i="17" s="1"/>
  <c r="A244" i="17" s="1"/>
  <c r="A245" i="17" s="1"/>
  <c r="A246" i="17" s="1"/>
  <c r="A247" i="17" s="1"/>
  <c r="A248" i="17" s="1"/>
  <c r="A249" i="17" s="1"/>
  <c r="S241" i="17"/>
  <c r="O241" i="17"/>
  <c r="V240" i="17"/>
  <c r="U240" i="17"/>
  <c r="T240" i="17"/>
  <c r="R240" i="17"/>
  <c r="Q240" i="17"/>
  <c r="Q239" i="17" s="1"/>
  <c r="Q238" i="17" s="1"/>
  <c r="P240" i="17"/>
  <c r="N240" i="17"/>
  <c r="M240" i="17"/>
  <c r="L240" i="17"/>
  <c r="K240" i="17"/>
  <c r="K239" i="17" s="1"/>
  <c r="K238" i="17" s="1"/>
  <c r="J240" i="17"/>
  <c r="I240" i="17"/>
  <c r="H240" i="17"/>
  <c r="H239" i="17" s="1"/>
  <c r="H238" i="17" s="1"/>
  <c r="G240" i="17"/>
  <c r="V239" i="17"/>
  <c r="U239" i="17"/>
  <c r="T239" i="17"/>
  <c r="R239" i="17"/>
  <c r="P239" i="17"/>
  <c r="P238" i="17" s="1"/>
  <c r="N239" i="17"/>
  <c r="M239" i="17"/>
  <c r="L239" i="17"/>
  <c r="J239" i="17"/>
  <c r="I239" i="17"/>
  <c r="G239" i="17"/>
  <c r="V238" i="17"/>
  <c r="U238" i="17"/>
  <c r="T238" i="17"/>
  <c r="R238" i="17"/>
  <c r="N238" i="17"/>
  <c r="M238" i="17"/>
  <c r="L238" i="17"/>
  <c r="J238" i="17"/>
  <c r="I238" i="17"/>
  <c r="G238" i="17"/>
  <c r="S237" i="17"/>
  <c r="R237" i="17"/>
  <c r="O237" i="17"/>
  <c r="V236" i="17"/>
  <c r="U236" i="17"/>
  <c r="T236" i="17"/>
  <c r="S236" i="17"/>
  <c r="R236" i="17"/>
  <c r="Q236" i="17"/>
  <c r="P236" i="17"/>
  <c r="O236" i="17"/>
  <c r="N236" i="17"/>
  <c r="M236" i="17"/>
  <c r="L236" i="17"/>
  <c r="K236" i="17"/>
  <c r="J236" i="17"/>
  <c r="I236" i="17"/>
  <c r="H236" i="17"/>
  <c r="G236" i="17"/>
  <c r="V235" i="17"/>
  <c r="U235" i="17"/>
  <c r="T235" i="17"/>
  <c r="S235" i="17"/>
  <c r="R235" i="17"/>
  <c r="Q235" i="17"/>
  <c r="P235" i="17"/>
  <c r="O235" i="17"/>
  <c r="N235" i="17"/>
  <c r="M235" i="17"/>
  <c r="L235" i="17"/>
  <c r="K235" i="17"/>
  <c r="J235" i="17"/>
  <c r="I235" i="17"/>
  <c r="H235" i="17"/>
  <c r="G235" i="17"/>
  <c r="V234" i="17"/>
  <c r="U234" i="17"/>
  <c r="T234" i="17"/>
  <c r="S234" i="17"/>
  <c r="R234" i="17"/>
  <c r="Q234" i="17"/>
  <c r="P234" i="17"/>
  <c r="O234" i="17"/>
  <c r="N234" i="17"/>
  <c r="M234" i="17"/>
  <c r="L234" i="17"/>
  <c r="K234" i="17"/>
  <c r="J234" i="17"/>
  <c r="I234" i="17"/>
  <c r="H234" i="17"/>
  <c r="G234" i="17"/>
  <c r="S233" i="17"/>
  <c r="S232" i="17" s="1"/>
  <c r="S231" i="17" s="1"/>
  <c r="S230" i="17" s="1"/>
  <c r="O233" i="17"/>
  <c r="O232" i="17" s="1"/>
  <c r="O231" i="17" s="1"/>
  <c r="O230" i="17" s="1"/>
  <c r="V232" i="17"/>
  <c r="V231" i="17" s="1"/>
  <c r="V230" i="17" s="1"/>
  <c r="U232" i="17"/>
  <c r="T232" i="17"/>
  <c r="R232" i="17"/>
  <c r="Q232" i="17"/>
  <c r="P232" i="17"/>
  <c r="N232" i="17"/>
  <c r="N231" i="17" s="1"/>
  <c r="N230" i="17" s="1"/>
  <c r="M232" i="17"/>
  <c r="M231" i="17" s="1"/>
  <c r="M230" i="17" s="1"/>
  <c r="L232" i="17"/>
  <c r="K232" i="17"/>
  <c r="J232" i="17"/>
  <c r="I232" i="17"/>
  <c r="H232" i="17"/>
  <c r="G232" i="17"/>
  <c r="G231" i="17" s="1"/>
  <c r="G230" i="17" s="1"/>
  <c r="U231" i="17"/>
  <c r="T231" i="17"/>
  <c r="R231" i="17"/>
  <c r="Q231" i="17"/>
  <c r="P231" i="17"/>
  <c r="L231" i="17"/>
  <c r="K231" i="17"/>
  <c r="J231" i="17"/>
  <c r="I231" i="17"/>
  <c r="H231" i="17"/>
  <c r="U230" i="17"/>
  <c r="T230" i="17"/>
  <c r="R230" i="17"/>
  <c r="Q230" i="17"/>
  <c r="P230" i="17"/>
  <c r="L230" i="17"/>
  <c r="K230" i="17"/>
  <c r="J230" i="17"/>
  <c r="I230" i="17"/>
  <c r="H230" i="17"/>
  <c r="S229" i="17"/>
  <c r="O229" i="17"/>
  <c r="O227" i="17" s="1"/>
  <c r="O226" i="17" s="1"/>
  <c r="O225" i="17" s="1"/>
  <c r="S228" i="17"/>
  <c r="O228" i="17"/>
  <c r="V227" i="17"/>
  <c r="U227" i="17"/>
  <c r="T227" i="17"/>
  <c r="T226" i="17" s="1"/>
  <c r="T225" i="17" s="1"/>
  <c r="S227" i="17"/>
  <c r="R227" i="17"/>
  <c r="Q227" i="17"/>
  <c r="Q226" i="17" s="1"/>
  <c r="Q225" i="17" s="1"/>
  <c r="P227" i="17"/>
  <c r="N227" i="17"/>
  <c r="M227" i="17"/>
  <c r="L227" i="17"/>
  <c r="K227" i="17"/>
  <c r="K226" i="17" s="1"/>
  <c r="K225" i="17" s="1"/>
  <c r="J227" i="17"/>
  <c r="I227" i="17"/>
  <c r="H227" i="17"/>
  <c r="G227" i="17"/>
  <c r="V226" i="17"/>
  <c r="U226" i="17"/>
  <c r="S226" i="17"/>
  <c r="S225" i="17" s="1"/>
  <c r="R226" i="17"/>
  <c r="P226" i="17"/>
  <c r="N226" i="17"/>
  <c r="M226" i="17"/>
  <c r="L226" i="17"/>
  <c r="J226" i="17"/>
  <c r="J225" i="17" s="1"/>
  <c r="I226" i="17"/>
  <c r="H226" i="17"/>
  <c r="G226" i="17"/>
  <c r="V225" i="17"/>
  <c r="U225" i="17"/>
  <c r="R225" i="17"/>
  <c r="P225" i="17"/>
  <c r="N225" i="17"/>
  <c r="M225" i="17"/>
  <c r="L225" i="17"/>
  <c r="I225" i="17"/>
  <c r="H225" i="17"/>
  <c r="G225" i="17"/>
  <c r="S224" i="17"/>
  <c r="O224" i="17"/>
  <c r="S223" i="17"/>
  <c r="S222" i="17" s="1"/>
  <c r="S221" i="17" s="1"/>
  <c r="S220" i="17" s="1"/>
  <c r="O223" i="17"/>
  <c r="V222" i="17"/>
  <c r="U222" i="17"/>
  <c r="U221" i="17" s="1"/>
  <c r="U220" i="17" s="1"/>
  <c r="T222" i="17"/>
  <c r="Q222" i="17"/>
  <c r="P222" i="17"/>
  <c r="O222" i="17"/>
  <c r="O221" i="17" s="1"/>
  <c r="O220" i="17" s="1"/>
  <c r="N222" i="17"/>
  <c r="N221" i="17" s="1"/>
  <c r="N220" i="17" s="1"/>
  <c r="M222" i="17"/>
  <c r="M221" i="17" s="1"/>
  <c r="M220" i="17" s="1"/>
  <c r="L222" i="17"/>
  <c r="K222" i="17"/>
  <c r="J222" i="17"/>
  <c r="I222" i="17"/>
  <c r="H222" i="17"/>
  <c r="G222" i="17"/>
  <c r="G221" i="17" s="1"/>
  <c r="G220" i="17" s="1"/>
  <c r="V221" i="17"/>
  <c r="V220" i="17" s="1"/>
  <c r="T221" i="17"/>
  <c r="T220" i="17" s="1"/>
  <c r="Q221" i="17"/>
  <c r="P221" i="17"/>
  <c r="L221" i="17"/>
  <c r="L220" i="17" s="1"/>
  <c r="K221" i="17"/>
  <c r="K220" i="17" s="1"/>
  <c r="J221" i="17"/>
  <c r="I221" i="17"/>
  <c r="H221" i="17"/>
  <c r="Q220" i="17"/>
  <c r="P220" i="17"/>
  <c r="J220" i="17"/>
  <c r="I220" i="17"/>
  <c r="H220" i="17"/>
  <c r="S219" i="17"/>
  <c r="O219" i="17"/>
  <c r="O216" i="17" s="1"/>
  <c r="S218" i="17"/>
  <c r="S216" i="17" s="1"/>
  <c r="A218" i="17"/>
  <c r="A219" i="17" s="1"/>
  <c r="S217" i="17"/>
  <c r="O217" i="17"/>
  <c r="V216" i="17"/>
  <c r="U216" i="17"/>
  <c r="T216" i="17"/>
  <c r="T173" i="17" s="1"/>
  <c r="T172" i="17" s="1"/>
  <c r="R216" i="17"/>
  <c r="Q216" i="17"/>
  <c r="P216" i="17"/>
  <c r="N216" i="17"/>
  <c r="M216" i="17"/>
  <c r="L216" i="17"/>
  <c r="L173" i="17" s="1"/>
  <c r="L172" i="17" s="1"/>
  <c r="K216" i="17"/>
  <c r="J216" i="17"/>
  <c r="I216" i="17"/>
  <c r="I173" i="17" s="1"/>
  <c r="I172" i="17" s="1"/>
  <c r="H216" i="17"/>
  <c r="G216" i="17"/>
  <c r="S215" i="17"/>
  <c r="O215" i="17"/>
  <c r="S214" i="17"/>
  <c r="O214" i="17"/>
  <c r="S213" i="17"/>
  <c r="O213" i="17"/>
  <c r="S212" i="17"/>
  <c r="O212" i="17"/>
  <c r="S211" i="17"/>
  <c r="O211" i="17"/>
  <c r="S210" i="17"/>
  <c r="O210" i="17"/>
  <c r="S209" i="17"/>
  <c r="O209" i="17"/>
  <c r="S208" i="17"/>
  <c r="O208" i="17"/>
  <c r="S207" i="17"/>
  <c r="O207" i="17"/>
  <c r="S206" i="17"/>
  <c r="O206" i="17"/>
  <c r="S205" i="17"/>
  <c r="O205" i="17"/>
  <c r="S204" i="17"/>
  <c r="O204" i="17"/>
  <c r="S203" i="17"/>
  <c r="O203" i="17"/>
  <c r="S202" i="17"/>
  <c r="O202" i="17"/>
  <c r="S201" i="17"/>
  <c r="O201" i="17"/>
  <c r="S200" i="17"/>
  <c r="O200" i="17"/>
  <c r="S199" i="17"/>
  <c r="O199" i="17"/>
  <c r="S198" i="17"/>
  <c r="O198" i="17"/>
  <c r="S197" i="17"/>
  <c r="O197" i="17"/>
  <c r="S196" i="17"/>
  <c r="O196" i="17"/>
  <c r="S195" i="17"/>
  <c r="O195" i="17"/>
  <c r="S194" i="17"/>
  <c r="O194" i="17"/>
  <c r="S193" i="17"/>
  <c r="O193" i="17"/>
  <c r="S192" i="17"/>
  <c r="O192" i="17"/>
  <c r="S191" i="17"/>
  <c r="O191" i="17"/>
  <c r="S190" i="17"/>
  <c r="O190" i="17"/>
  <c r="S189" i="17"/>
  <c r="O189" i="17"/>
  <c r="S188" i="17"/>
  <c r="O188" i="17"/>
  <c r="S187" i="17"/>
  <c r="R187" i="17"/>
  <c r="O187" i="17"/>
  <c r="S186" i="17"/>
  <c r="O186" i="17"/>
  <c r="S185" i="17"/>
  <c r="O185" i="17"/>
  <c r="S184" i="17"/>
  <c r="O184" i="17"/>
  <c r="S183" i="17"/>
  <c r="R183" i="17"/>
  <c r="O183" i="17" s="1"/>
  <c r="S182" i="17"/>
  <c r="R182" i="17"/>
  <c r="O182" i="17" s="1"/>
  <c r="S181" i="17"/>
  <c r="R181" i="17"/>
  <c r="O181" i="17" s="1"/>
  <c r="S180" i="17"/>
  <c r="R180" i="17"/>
  <c r="O180" i="17" s="1"/>
  <c r="S179" i="17"/>
  <c r="R179" i="17"/>
  <c r="O179" i="17" s="1"/>
  <c r="A179" i="17"/>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S178" i="17"/>
  <c r="A178" i="17"/>
  <c r="S177" i="17"/>
  <c r="O177" i="17"/>
  <c r="S176" i="17"/>
  <c r="O176" i="17"/>
  <c r="A176" i="17"/>
  <c r="A177" i="17" s="1"/>
  <c r="S175" i="17"/>
  <c r="O175" i="17"/>
  <c r="V174" i="17"/>
  <c r="U174" i="17"/>
  <c r="T174" i="17"/>
  <c r="Q174" i="17"/>
  <c r="P174" i="17"/>
  <c r="P173" i="17" s="1"/>
  <c r="P172" i="17" s="1"/>
  <c r="N174" i="17"/>
  <c r="M174" i="17"/>
  <c r="L174" i="17"/>
  <c r="K174" i="17"/>
  <c r="K173" i="17" s="1"/>
  <c r="J174" i="17"/>
  <c r="I174" i="17"/>
  <c r="H174" i="17"/>
  <c r="H173" i="17" s="1"/>
  <c r="H172" i="17" s="1"/>
  <c r="G174" i="17"/>
  <c r="G173" i="17" s="1"/>
  <c r="G172" i="17" s="1"/>
  <c r="V173" i="17"/>
  <c r="U173" i="17"/>
  <c r="Q173" i="17"/>
  <c r="N173" i="17"/>
  <c r="M173" i="17"/>
  <c r="J173" i="17"/>
  <c r="J172" i="17" s="1"/>
  <c r="V172" i="17"/>
  <c r="U172" i="17"/>
  <c r="Q172" i="17"/>
  <c r="N172" i="17"/>
  <c r="M172" i="17"/>
  <c r="K172" i="17"/>
  <c r="S170" i="17"/>
  <c r="O170" i="17"/>
  <c r="V169" i="17"/>
  <c r="U169" i="17"/>
  <c r="T169" i="17"/>
  <c r="S169" i="17"/>
  <c r="R169" i="17"/>
  <c r="Q169" i="17"/>
  <c r="P169" i="17"/>
  <c r="O169" i="17"/>
  <c r="N169" i="17"/>
  <c r="M169" i="17"/>
  <c r="L169" i="17"/>
  <c r="K169" i="17"/>
  <c r="J169" i="17"/>
  <c r="I169" i="17"/>
  <c r="H169" i="17"/>
  <c r="G169" i="17"/>
  <c r="V168" i="17"/>
  <c r="U168" i="17"/>
  <c r="T168" i="17"/>
  <c r="S168" i="17"/>
  <c r="R168" i="17"/>
  <c r="Q168" i="17"/>
  <c r="P168" i="17"/>
  <c r="O168" i="17"/>
  <c r="N168" i="17"/>
  <c r="M168" i="17"/>
  <c r="L168" i="17"/>
  <c r="K168" i="17"/>
  <c r="J168" i="17"/>
  <c r="I168" i="17"/>
  <c r="H168" i="17"/>
  <c r="G168" i="17"/>
  <c r="V167" i="17"/>
  <c r="U167" i="17"/>
  <c r="T167" i="17"/>
  <c r="S167" i="17"/>
  <c r="R167" i="17"/>
  <c r="Q167" i="17"/>
  <c r="P167" i="17"/>
  <c r="O167" i="17"/>
  <c r="N167" i="17"/>
  <c r="M167" i="17"/>
  <c r="L167" i="17"/>
  <c r="K167" i="17"/>
  <c r="J167" i="17"/>
  <c r="I167" i="17"/>
  <c r="H167" i="17"/>
  <c r="G167" i="17"/>
  <c r="S166" i="17"/>
  <c r="O166" i="17"/>
  <c r="V165" i="17"/>
  <c r="U165" i="17"/>
  <c r="T165" i="17"/>
  <c r="S165" i="17"/>
  <c r="R165" i="17"/>
  <c r="Q165" i="17"/>
  <c r="P165" i="17"/>
  <c r="O165" i="17"/>
  <c r="N165" i="17"/>
  <c r="M165" i="17"/>
  <c r="L165" i="17"/>
  <c r="K165" i="17"/>
  <c r="J165" i="17"/>
  <c r="I165" i="17"/>
  <c r="H165" i="17"/>
  <c r="G165" i="17"/>
  <c r="V164" i="17"/>
  <c r="U164" i="17"/>
  <c r="T164" i="17"/>
  <c r="S164" i="17"/>
  <c r="R164" i="17"/>
  <c r="Q164" i="17"/>
  <c r="P164" i="17"/>
  <c r="O164" i="17"/>
  <c r="N164" i="17"/>
  <c r="M164" i="17"/>
  <c r="L164" i="17"/>
  <c r="K164" i="17"/>
  <c r="J164" i="17"/>
  <c r="I164" i="17"/>
  <c r="H164" i="17"/>
  <c r="G164" i="17"/>
  <c r="V163" i="17"/>
  <c r="U163" i="17"/>
  <c r="T163" i="17"/>
  <c r="S163" i="17"/>
  <c r="R163" i="17"/>
  <c r="Q163" i="17"/>
  <c r="P163" i="17"/>
  <c r="O163" i="17"/>
  <c r="N163" i="17"/>
  <c r="M163" i="17"/>
  <c r="L163" i="17"/>
  <c r="K163" i="17"/>
  <c r="J163" i="17"/>
  <c r="I163" i="17"/>
  <c r="H163" i="17"/>
  <c r="G163" i="17"/>
  <c r="S162" i="17"/>
  <c r="S161" i="17" s="1"/>
  <c r="O162" i="17"/>
  <c r="V161" i="17"/>
  <c r="V158" i="17" s="1"/>
  <c r="V157" i="17" s="1"/>
  <c r="U161" i="17"/>
  <c r="U158" i="17" s="1"/>
  <c r="U157" i="17" s="1"/>
  <c r="T161" i="17"/>
  <c r="R161" i="17"/>
  <c r="Q161" i="17"/>
  <c r="P161" i="17"/>
  <c r="O161" i="17"/>
  <c r="N161" i="17"/>
  <c r="N158" i="17" s="1"/>
  <c r="N157" i="17" s="1"/>
  <c r="M161" i="17"/>
  <c r="M158" i="17" s="1"/>
  <c r="M157" i="17" s="1"/>
  <c r="M156" i="17" s="1"/>
  <c r="L161" i="17"/>
  <c r="K161" i="17"/>
  <c r="J161" i="17"/>
  <c r="I161" i="17"/>
  <c r="H161" i="17"/>
  <c r="G161" i="17"/>
  <c r="S160" i="17"/>
  <c r="S159" i="17" s="1"/>
  <c r="S158" i="17" s="1"/>
  <c r="S157" i="17" s="1"/>
  <c r="S156" i="17" s="1"/>
  <c r="O160" i="17"/>
  <c r="V159" i="17"/>
  <c r="U159" i="17"/>
  <c r="T159" i="17"/>
  <c r="R159" i="17"/>
  <c r="Q159" i="17"/>
  <c r="Q158" i="17" s="1"/>
  <c r="Q157" i="17" s="1"/>
  <c r="P159" i="17"/>
  <c r="P158" i="17" s="1"/>
  <c r="P157" i="17" s="1"/>
  <c r="P156" i="17" s="1"/>
  <c r="O159" i="17"/>
  <c r="N159" i="17"/>
  <c r="M159" i="17"/>
  <c r="L159" i="17"/>
  <c r="K159" i="17"/>
  <c r="J159" i="17"/>
  <c r="I159" i="17"/>
  <c r="H159" i="17"/>
  <c r="G159" i="17"/>
  <c r="G158" i="17" s="1"/>
  <c r="G157" i="17" s="1"/>
  <c r="G156" i="17" s="1"/>
  <c r="T158" i="17"/>
  <c r="R158" i="17"/>
  <c r="R157" i="17" s="1"/>
  <c r="O158" i="17"/>
  <c r="L158" i="17"/>
  <c r="K158" i="17"/>
  <c r="K157" i="17" s="1"/>
  <c r="K156" i="17" s="1"/>
  <c r="J158" i="17"/>
  <c r="J157" i="17" s="1"/>
  <c r="J156" i="17" s="1"/>
  <c r="I158" i="17"/>
  <c r="I157" i="17" s="1"/>
  <c r="I156" i="17" s="1"/>
  <c r="H158" i="17"/>
  <c r="H157" i="17" s="1"/>
  <c r="H156" i="17" s="1"/>
  <c r="T157" i="17"/>
  <c r="O157" i="17"/>
  <c r="O156" i="17" s="1"/>
  <c r="L157" i="17"/>
  <c r="R156" i="17"/>
  <c r="Q156" i="17"/>
  <c r="S155" i="17"/>
  <c r="R155" i="17"/>
  <c r="O155" i="17" s="1"/>
  <c r="O154" i="17" s="1"/>
  <c r="O153" i="17" s="1"/>
  <c r="O152" i="17" s="1"/>
  <c r="V154" i="17"/>
  <c r="U154" i="17"/>
  <c r="U153" i="17" s="1"/>
  <c r="U152" i="17" s="1"/>
  <c r="T154" i="17"/>
  <c r="S154" i="17"/>
  <c r="S153" i="17" s="1"/>
  <c r="S152" i="17" s="1"/>
  <c r="R154" i="17"/>
  <c r="Q154" i="17"/>
  <c r="P154" i="17"/>
  <c r="N154" i="17"/>
  <c r="M154" i="17"/>
  <c r="L154" i="17"/>
  <c r="L153" i="17" s="1"/>
  <c r="L152" i="17" s="1"/>
  <c r="K154" i="17"/>
  <c r="J154" i="17"/>
  <c r="J153" i="17" s="1"/>
  <c r="J152" i="17" s="1"/>
  <c r="I154" i="17"/>
  <c r="H154" i="17"/>
  <c r="G154" i="17"/>
  <c r="V153" i="17"/>
  <c r="T153" i="17"/>
  <c r="T152" i="17" s="1"/>
  <c r="R153" i="17"/>
  <c r="R152" i="17" s="1"/>
  <c r="Q153" i="17"/>
  <c r="P153" i="17"/>
  <c r="N153" i="17"/>
  <c r="N152" i="17" s="1"/>
  <c r="M153" i="17"/>
  <c r="K153" i="17"/>
  <c r="K152" i="17" s="1"/>
  <c r="I153" i="17"/>
  <c r="H153" i="17"/>
  <c r="G153" i="17"/>
  <c r="V152" i="17"/>
  <c r="Q152" i="17"/>
  <c r="P152" i="17"/>
  <c r="M152" i="17"/>
  <c r="I152" i="17"/>
  <c r="H152" i="17"/>
  <c r="G152" i="17"/>
  <c r="S151" i="17"/>
  <c r="S150" i="17" s="1"/>
  <c r="S149" i="17" s="1"/>
  <c r="S148" i="17" s="1"/>
  <c r="O151" i="17"/>
  <c r="O150" i="17" s="1"/>
  <c r="O149" i="17" s="1"/>
  <c r="O148" i="17" s="1"/>
  <c r="V150" i="17"/>
  <c r="U150" i="17"/>
  <c r="T150" i="17"/>
  <c r="T149" i="17" s="1"/>
  <c r="T148" i="17" s="1"/>
  <c r="T127" i="17" s="1"/>
  <c r="R150" i="17"/>
  <c r="Q150" i="17"/>
  <c r="P150" i="17"/>
  <c r="N150" i="17"/>
  <c r="N149" i="17" s="1"/>
  <c r="N148" i="17" s="1"/>
  <c r="M150" i="17"/>
  <c r="L150" i="17"/>
  <c r="K150" i="17"/>
  <c r="J150" i="17"/>
  <c r="I150" i="17"/>
  <c r="H150" i="17"/>
  <c r="G150" i="17"/>
  <c r="G149" i="17" s="1"/>
  <c r="G148" i="17" s="1"/>
  <c r="V149" i="17"/>
  <c r="U149" i="17"/>
  <c r="R149" i="17"/>
  <c r="Q149" i="17"/>
  <c r="P149" i="17"/>
  <c r="P148" i="17" s="1"/>
  <c r="M149" i="17"/>
  <c r="L149" i="17"/>
  <c r="K149" i="17"/>
  <c r="J149" i="17"/>
  <c r="I149" i="17"/>
  <c r="H149" i="17"/>
  <c r="H148" i="17" s="1"/>
  <c r="V148" i="17"/>
  <c r="U148" i="17"/>
  <c r="R148" i="17"/>
  <c r="Q148" i="17"/>
  <c r="M148" i="17"/>
  <c r="L148" i="17"/>
  <c r="K148" i="17"/>
  <c r="J148" i="17"/>
  <c r="I148" i="17"/>
  <c r="S147" i="17"/>
  <c r="S146" i="17" s="1"/>
  <c r="S145" i="17" s="1"/>
  <c r="S144" i="17" s="1"/>
  <c r="O147" i="17"/>
  <c r="O146" i="17" s="1"/>
  <c r="O145" i="17" s="1"/>
  <c r="O144" i="17" s="1"/>
  <c r="V146" i="17"/>
  <c r="V145" i="17" s="1"/>
  <c r="V144" i="17" s="1"/>
  <c r="V127" i="17" s="1"/>
  <c r="U146" i="17"/>
  <c r="T146" i="17"/>
  <c r="R146" i="17"/>
  <c r="R145" i="17" s="1"/>
  <c r="R144" i="17" s="1"/>
  <c r="Q146" i="17"/>
  <c r="P146" i="17"/>
  <c r="P145" i="17" s="1"/>
  <c r="P144" i="17" s="1"/>
  <c r="N146" i="17"/>
  <c r="N145" i="17" s="1"/>
  <c r="N144" i="17" s="1"/>
  <c r="M146" i="17"/>
  <c r="L146" i="17"/>
  <c r="K146" i="17"/>
  <c r="J146" i="17"/>
  <c r="J145" i="17" s="1"/>
  <c r="J144" i="17" s="1"/>
  <c r="I146" i="17"/>
  <c r="H146" i="17"/>
  <c r="H145" i="17" s="1"/>
  <c r="H144" i="17" s="1"/>
  <c r="G146" i="17"/>
  <c r="U145" i="17"/>
  <c r="T145" i="17"/>
  <c r="Q145" i="17"/>
  <c r="Q144" i="17" s="1"/>
  <c r="M145" i="17"/>
  <c r="L145" i="17"/>
  <c r="K145" i="17"/>
  <c r="I145" i="17"/>
  <c r="I144" i="17" s="1"/>
  <c r="I127" i="17" s="1"/>
  <c r="G145" i="17"/>
  <c r="G144" i="17" s="1"/>
  <c r="U144" i="17"/>
  <c r="T144" i="17"/>
  <c r="M144" i="17"/>
  <c r="L144" i="17"/>
  <c r="K144" i="17"/>
  <c r="S143" i="17"/>
  <c r="S142" i="17" s="1"/>
  <c r="S141" i="17" s="1"/>
  <c r="S140" i="17" s="1"/>
  <c r="O143" i="17"/>
  <c r="V142" i="17"/>
  <c r="U142" i="17"/>
  <c r="T142" i="17"/>
  <c r="R142" i="17"/>
  <c r="Q142" i="17"/>
  <c r="P142" i="17"/>
  <c r="O142" i="17"/>
  <c r="N142" i="17"/>
  <c r="M142" i="17"/>
  <c r="L142" i="17"/>
  <c r="K142" i="17"/>
  <c r="J142" i="17"/>
  <c r="I142" i="17"/>
  <c r="H142" i="17"/>
  <c r="G142" i="17"/>
  <c r="V141" i="17"/>
  <c r="U141" i="17"/>
  <c r="T141" i="17"/>
  <c r="R141" i="17"/>
  <c r="Q141" i="17"/>
  <c r="P141" i="17"/>
  <c r="O141" i="17"/>
  <c r="N141" i="17"/>
  <c r="M141" i="17"/>
  <c r="L141" i="17"/>
  <c r="K141" i="17"/>
  <c r="J141" i="17"/>
  <c r="I141" i="17"/>
  <c r="H141" i="17"/>
  <c r="G141" i="17"/>
  <c r="V140" i="17"/>
  <c r="U140" i="17"/>
  <c r="T140" i="17"/>
  <c r="R140" i="17"/>
  <c r="Q140" i="17"/>
  <c r="P140" i="17"/>
  <c r="O140" i="17"/>
  <c r="N140" i="17"/>
  <c r="M140" i="17"/>
  <c r="L140" i="17"/>
  <c r="K140" i="17"/>
  <c r="J140" i="17"/>
  <c r="I140" i="17"/>
  <c r="H140" i="17"/>
  <c r="G140" i="17"/>
  <c r="S139" i="17"/>
  <c r="O139" i="17"/>
  <c r="J139" i="17"/>
  <c r="S138" i="17"/>
  <c r="O138" i="17"/>
  <c r="A138" i="17"/>
  <c r="A139" i="17" s="1"/>
  <c r="S137" i="17"/>
  <c r="O137" i="17"/>
  <c r="S136" i="17"/>
  <c r="O136" i="17"/>
  <c r="A136" i="17"/>
  <c r="A137" i="17" s="1"/>
  <c r="S135" i="17"/>
  <c r="O135" i="17"/>
  <c r="V134" i="17"/>
  <c r="U134" i="17"/>
  <c r="T134" i="17"/>
  <c r="S134" i="17"/>
  <c r="R134" i="17"/>
  <c r="Q134" i="17"/>
  <c r="P134" i="17"/>
  <c r="O134" i="17"/>
  <c r="N134" i="17"/>
  <c r="M134" i="17"/>
  <c r="L134" i="17"/>
  <c r="K134" i="17"/>
  <c r="J134" i="17"/>
  <c r="I134" i="17"/>
  <c r="H134" i="17"/>
  <c r="G134" i="17"/>
  <c r="V133" i="17"/>
  <c r="U133" i="17"/>
  <c r="T133" i="17"/>
  <c r="S133" i="17"/>
  <c r="R133" i="17"/>
  <c r="Q133" i="17"/>
  <c r="P133" i="17"/>
  <c r="O133" i="17"/>
  <c r="N133" i="17"/>
  <c r="M133" i="17"/>
  <c r="L133" i="17"/>
  <c r="K133" i="17"/>
  <c r="J133" i="17"/>
  <c r="I133" i="17"/>
  <c r="H133" i="17"/>
  <c r="G133" i="17"/>
  <c r="V132" i="17"/>
  <c r="U132" i="17"/>
  <c r="T132" i="17"/>
  <c r="S132" i="17"/>
  <c r="R132" i="17"/>
  <c r="Q132" i="17"/>
  <c r="P132" i="17"/>
  <c r="O132" i="17"/>
  <c r="N132" i="17"/>
  <c r="M132" i="17"/>
  <c r="L132" i="17"/>
  <c r="K132" i="17"/>
  <c r="J132" i="17"/>
  <c r="I132" i="17"/>
  <c r="H132" i="17"/>
  <c r="G132" i="17"/>
  <c r="S131" i="17"/>
  <c r="O131" i="17"/>
  <c r="V130" i="17"/>
  <c r="U130" i="17"/>
  <c r="T130" i="17"/>
  <c r="S130" i="17"/>
  <c r="R130" i="17"/>
  <c r="Q130" i="17"/>
  <c r="P130" i="17"/>
  <c r="O130" i="17"/>
  <c r="N130" i="17"/>
  <c r="M130" i="17"/>
  <c r="L130" i="17"/>
  <c r="K130" i="17"/>
  <c r="J130" i="17"/>
  <c r="I130" i="17"/>
  <c r="H130" i="17"/>
  <c r="G130" i="17"/>
  <c r="V129" i="17"/>
  <c r="U129" i="17"/>
  <c r="T129" i="17"/>
  <c r="S129" i="17"/>
  <c r="R129" i="17"/>
  <c r="Q129" i="17"/>
  <c r="P129" i="17"/>
  <c r="O129" i="17"/>
  <c r="N129" i="17"/>
  <c r="M129" i="17"/>
  <c r="L129" i="17"/>
  <c r="K129" i="17"/>
  <c r="J129" i="17"/>
  <c r="I129" i="17"/>
  <c r="H129" i="17"/>
  <c r="G129" i="17"/>
  <c r="V128" i="17"/>
  <c r="U128" i="17"/>
  <c r="U127" i="17" s="1"/>
  <c r="T128" i="17"/>
  <c r="S128" i="17"/>
  <c r="R128" i="17"/>
  <c r="Q128" i="17"/>
  <c r="P128" i="17"/>
  <c r="O128" i="17"/>
  <c r="N128" i="17"/>
  <c r="M128" i="17"/>
  <c r="L128" i="17"/>
  <c r="L127" i="17" s="1"/>
  <c r="K128" i="17"/>
  <c r="K127" i="17" s="1"/>
  <c r="J128" i="17"/>
  <c r="I128" i="17"/>
  <c r="H128" i="17"/>
  <c r="G128" i="17"/>
  <c r="Q127" i="17"/>
  <c r="J127" i="17"/>
  <c r="S126" i="17"/>
  <c r="O126" i="17"/>
  <c r="S125" i="17"/>
  <c r="S122" i="17" s="1"/>
  <c r="S121" i="17" s="1"/>
  <c r="S120" i="17" s="1"/>
  <c r="O125" i="17"/>
  <c r="O122" i="17" s="1"/>
  <c r="J125" i="17"/>
  <c r="S124" i="17"/>
  <c r="O124" i="17"/>
  <c r="S123" i="17"/>
  <c r="O123" i="17"/>
  <c r="V122" i="17"/>
  <c r="U122" i="17"/>
  <c r="U121" i="17" s="1"/>
  <c r="U120" i="17" s="1"/>
  <c r="U101" i="17" s="1"/>
  <c r="T122" i="17"/>
  <c r="R122" i="17"/>
  <c r="Q122" i="17"/>
  <c r="P122" i="17"/>
  <c r="N122" i="17"/>
  <c r="M122" i="17"/>
  <c r="L122" i="17"/>
  <c r="L121" i="17" s="1"/>
  <c r="L120" i="17" s="1"/>
  <c r="K122" i="17"/>
  <c r="J122" i="17"/>
  <c r="I122" i="17"/>
  <c r="H122" i="17"/>
  <c r="G122" i="17"/>
  <c r="G121" i="17" s="1"/>
  <c r="G120" i="17" s="1"/>
  <c r="G101" i="17" s="1"/>
  <c r="V121" i="17"/>
  <c r="T121" i="17"/>
  <c r="R121" i="17"/>
  <c r="Q121" i="17"/>
  <c r="P121" i="17"/>
  <c r="O121" i="17"/>
  <c r="N121" i="17"/>
  <c r="M121" i="17"/>
  <c r="K121" i="17"/>
  <c r="J121" i="17"/>
  <c r="I121" i="17"/>
  <c r="H121" i="17"/>
  <c r="H120" i="17" s="1"/>
  <c r="V120" i="17"/>
  <c r="T120" i="17"/>
  <c r="R120" i="17"/>
  <c r="Q120" i="17"/>
  <c r="P120" i="17"/>
  <c r="O120" i="17"/>
  <c r="N120" i="17"/>
  <c r="M120" i="17"/>
  <c r="K120" i="17"/>
  <c r="J120" i="17"/>
  <c r="I120" i="17"/>
  <c r="S119" i="17"/>
  <c r="S118" i="17" s="1"/>
  <c r="S117" i="17" s="1"/>
  <c r="S116" i="17" s="1"/>
  <c r="O119" i="17"/>
  <c r="V118" i="17"/>
  <c r="V117" i="17" s="1"/>
  <c r="V116" i="17" s="1"/>
  <c r="V101" i="17" s="1"/>
  <c r="U118" i="17"/>
  <c r="T118" i="17"/>
  <c r="R118" i="17"/>
  <c r="R117" i="17" s="1"/>
  <c r="R116" i="17" s="1"/>
  <c r="R101" i="17" s="1"/>
  <c r="Q118" i="17"/>
  <c r="Q117" i="17" s="1"/>
  <c r="Q116" i="17" s="1"/>
  <c r="Q101" i="17" s="1"/>
  <c r="P118" i="17"/>
  <c r="O118" i="17"/>
  <c r="N118" i="17"/>
  <c r="N117" i="17" s="1"/>
  <c r="N116" i="17" s="1"/>
  <c r="N101" i="17" s="1"/>
  <c r="M118" i="17"/>
  <c r="L118" i="17"/>
  <c r="K118" i="17"/>
  <c r="J118" i="17"/>
  <c r="J117" i="17" s="1"/>
  <c r="J116" i="17" s="1"/>
  <c r="I118" i="17"/>
  <c r="I117" i="17" s="1"/>
  <c r="I116" i="17" s="1"/>
  <c r="I101" i="17" s="1"/>
  <c r="H118" i="17"/>
  <c r="G118" i="17"/>
  <c r="U117" i="17"/>
  <c r="T117" i="17"/>
  <c r="P117" i="17"/>
  <c r="O117" i="17"/>
  <c r="M117" i="17"/>
  <c r="L117" i="17"/>
  <c r="K117" i="17"/>
  <c r="H117" i="17"/>
  <c r="G117" i="17"/>
  <c r="U116" i="17"/>
  <c r="T116" i="17"/>
  <c r="P116" i="17"/>
  <c r="O116" i="17"/>
  <c r="M116" i="17"/>
  <c r="L116" i="17"/>
  <c r="K116" i="17"/>
  <c r="H116" i="17"/>
  <c r="G116" i="17"/>
  <c r="S115" i="17"/>
  <c r="O115" i="17"/>
  <c r="J115" i="17"/>
  <c r="S114" i="17"/>
  <c r="O114" i="17"/>
  <c r="S113" i="17"/>
  <c r="O113" i="17"/>
  <c r="S112" i="17"/>
  <c r="O112" i="17"/>
  <c r="J112" i="17"/>
  <c r="J104" i="17" s="1"/>
  <c r="J103" i="17" s="1"/>
  <c r="J102" i="17" s="1"/>
  <c r="S111" i="17"/>
  <c r="O111" i="17"/>
  <c r="S110" i="17"/>
  <c r="O110" i="17"/>
  <c r="S109" i="17"/>
  <c r="O109" i="17"/>
  <c r="S108" i="17"/>
  <c r="O108" i="17"/>
  <c r="S107" i="17"/>
  <c r="O107" i="17"/>
  <c r="A107" i="17"/>
  <c r="A108" i="17" s="1"/>
  <c r="A109" i="17" s="1"/>
  <c r="A110" i="17" s="1"/>
  <c r="A111" i="17" s="1"/>
  <c r="A112" i="17" s="1"/>
  <c r="A113" i="17" s="1"/>
  <c r="A114" i="17" s="1"/>
  <c r="A115" i="17" s="1"/>
  <c r="S106" i="17"/>
  <c r="O106" i="17"/>
  <c r="A106" i="17"/>
  <c r="S105" i="17"/>
  <c r="S104" i="17" s="1"/>
  <c r="S103" i="17" s="1"/>
  <c r="S102" i="17" s="1"/>
  <c r="S101" i="17" s="1"/>
  <c r="O105" i="17"/>
  <c r="V104" i="17"/>
  <c r="U104" i="17"/>
  <c r="T104" i="17"/>
  <c r="R104" i="17"/>
  <c r="Q104" i="17"/>
  <c r="P104" i="17"/>
  <c r="N104" i="17"/>
  <c r="M104" i="17"/>
  <c r="L104" i="17"/>
  <c r="K104" i="17"/>
  <c r="I104" i="17"/>
  <c r="H104" i="17"/>
  <c r="H103" i="17" s="1"/>
  <c r="H102" i="17" s="1"/>
  <c r="H101" i="17" s="1"/>
  <c r="G104" i="17"/>
  <c r="V103" i="17"/>
  <c r="U103" i="17"/>
  <c r="T103" i="17"/>
  <c r="T102" i="17" s="1"/>
  <c r="T101" i="17" s="1"/>
  <c r="R103" i="17"/>
  <c r="Q103" i="17"/>
  <c r="P103" i="17"/>
  <c r="P102" i="17" s="1"/>
  <c r="P101" i="17" s="1"/>
  <c r="N103" i="17"/>
  <c r="M103" i="17"/>
  <c r="L103" i="17"/>
  <c r="L102" i="17" s="1"/>
  <c r="K103" i="17"/>
  <c r="K102" i="17" s="1"/>
  <c r="K101" i="17" s="1"/>
  <c r="I103" i="17"/>
  <c r="G103" i="17"/>
  <c r="V102" i="17"/>
  <c r="U102" i="17"/>
  <c r="R102" i="17"/>
  <c r="Q102" i="17"/>
  <c r="N102" i="17"/>
  <c r="M102" i="17"/>
  <c r="I102" i="17"/>
  <c r="G102" i="17"/>
  <c r="M101" i="17"/>
  <c r="V99" i="17"/>
  <c r="U99" i="17"/>
  <c r="T99" i="17"/>
  <c r="S99" i="17"/>
  <c r="R99" i="17"/>
  <c r="Q99" i="17"/>
  <c r="P99" i="17"/>
  <c r="O99" i="17"/>
  <c r="N99" i="17"/>
  <c r="M99" i="17"/>
  <c r="L99" i="17"/>
  <c r="K99" i="17"/>
  <c r="J99" i="17"/>
  <c r="I99" i="17"/>
  <c r="H99" i="17"/>
  <c r="H98" i="17" s="1"/>
  <c r="H97" i="17" s="1"/>
  <c r="G99" i="17"/>
  <c r="V98" i="17"/>
  <c r="U98" i="17"/>
  <c r="T98" i="17"/>
  <c r="S98" i="17"/>
  <c r="R98" i="17"/>
  <c r="Q98" i="17"/>
  <c r="P98" i="17"/>
  <c r="O98" i="17"/>
  <c r="N98" i="17"/>
  <c r="M98" i="17"/>
  <c r="L98" i="17"/>
  <c r="K98" i="17"/>
  <c r="J98" i="17"/>
  <c r="I98" i="17"/>
  <c r="G98" i="17"/>
  <c r="G97" i="17" s="1"/>
  <c r="V97" i="17"/>
  <c r="U97" i="17"/>
  <c r="T97" i="17"/>
  <c r="S97" i="17"/>
  <c r="R97" i="17"/>
  <c r="Q97" i="17"/>
  <c r="P97" i="17"/>
  <c r="O97" i="17"/>
  <c r="N97" i="17"/>
  <c r="M97" i="17"/>
  <c r="L97" i="17"/>
  <c r="K97" i="17"/>
  <c r="J97" i="17"/>
  <c r="I97" i="17"/>
  <c r="S96" i="17"/>
  <c r="O96" i="17"/>
  <c r="A96" i="17"/>
  <c r="S95" i="17"/>
  <c r="O95" i="17"/>
  <c r="S94" i="17"/>
  <c r="O94" i="17"/>
  <c r="S93" i="17"/>
  <c r="O93" i="17"/>
  <c r="A93" i="17"/>
  <c r="A94" i="17" s="1"/>
  <c r="A95" i="17" s="1"/>
  <c r="S92" i="17"/>
  <c r="O92" i="17"/>
  <c r="V91" i="17"/>
  <c r="U91" i="17"/>
  <c r="T91" i="17"/>
  <c r="R91" i="17"/>
  <c r="R90" i="17" s="1"/>
  <c r="R89" i="17" s="1"/>
  <c r="Q91" i="17"/>
  <c r="P91" i="17"/>
  <c r="N91" i="17"/>
  <c r="N90" i="17" s="1"/>
  <c r="N89" i="17" s="1"/>
  <c r="M91" i="17"/>
  <c r="M90" i="17" s="1"/>
  <c r="M89" i="17" s="1"/>
  <c r="L91" i="17"/>
  <c r="K91" i="17"/>
  <c r="J91" i="17"/>
  <c r="J90" i="17" s="1"/>
  <c r="J89" i="17" s="1"/>
  <c r="I91" i="17"/>
  <c r="I90" i="17" s="1"/>
  <c r="I89" i="17" s="1"/>
  <c r="H91" i="17"/>
  <c r="G91" i="17"/>
  <c r="V90" i="17"/>
  <c r="V89" i="17" s="1"/>
  <c r="U90" i="17"/>
  <c r="U89" i="17" s="1"/>
  <c r="T90" i="17"/>
  <c r="Q90" i="17"/>
  <c r="Q89" i="17" s="1"/>
  <c r="P90" i="17"/>
  <c r="L90" i="17"/>
  <c r="K90" i="17"/>
  <c r="H90" i="17"/>
  <c r="G90" i="17"/>
  <c r="T89" i="17"/>
  <c r="P89" i="17"/>
  <c r="L89" i="17"/>
  <c r="K89" i="17"/>
  <c r="H89" i="17"/>
  <c r="G89" i="17"/>
  <c r="S88" i="17"/>
  <c r="O88" i="17"/>
  <c r="S87" i="17"/>
  <c r="O87" i="17"/>
  <c r="J87" i="17"/>
  <c r="C87" i="17"/>
  <c r="S86" i="17"/>
  <c r="O86" i="17"/>
  <c r="J86" i="17"/>
  <c r="C86" i="17"/>
  <c r="S85" i="17"/>
  <c r="O85" i="17"/>
  <c r="O81" i="17" s="1"/>
  <c r="O80" i="17" s="1"/>
  <c r="O79" i="17" s="1"/>
  <c r="S84" i="17"/>
  <c r="O84" i="17"/>
  <c r="A84" i="17"/>
  <c r="A85" i="17" s="1"/>
  <c r="A86" i="17" s="1"/>
  <c r="A87" i="17" s="1"/>
  <c r="A88" i="17" s="1"/>
  <c r="S83" i="17"/>
  <c r="R83" i="17"/>
  <c r="O83" i="17"/>
  <c r="A83" i="17"/>
  <c r="S82" i="17"/>
  <c r="S81" i="17" s="1"/>
  <c r="S80" i="17" s="1"/>
  <c r="S79" i="17" s="1"/>
  <c r="R82" i="17"/>
  <c r="O82" i="17"/>
  <c r="V81" i="17"/>
  <c r="V80" i="17" s="1"/>
  <c r="V79" i="17" s="1"/>
  <c r="U81" i="17"/>
  <c r="U80" i="17" s="1"/>
  <c r="U79" i="17" s="1"/>
  <c r="T81" i="17"/>
  <c r="R81" i="17"/>
  <c r="R80" i="17" s="1"/>
  <c r="R79" i="17" s="1"/>
  <c r="Q81" i="17"/>
  <c r="P81" i="17"/>
  <c r="N81" i="17"/>
  <c r="M81" i="17"/>
  <c r="M80" i="17" s="1"/>
  <c r="M79" i="17" s="1"/>
  <c r="L81" i="17"/>
  <c r="K81" i="17"/>
  <c r="J81" i="17"/>
  <c r="I81" i="17"/>
  <c r="H81" i="17"/>
  <c r="G81" i="17"/>
  <c r="T80" i="17"/>
  <c r="Q80" i="17"/>
  <c r="P80" i="17"/>
  <c r="N80" i="17"/>
  <c r="N79" i="17" s="1"/>
  <c r="L80" i="17"/>
  <c r="K80" i="17"/>
  <c r="J80" i="17"/>
  <c r="I80" i="17"/>
  <c r="H80" i="17"/>
  <c r="G80" i="17"/>
  <c r="T79" i="17"/>
  <c r="Q79" i="17"/>
  <c r="P79" i="17"/>
  <c r="L79" i="17"/>
  <c r="K79" i="17"/>
  <c r="J79" i="17"/>
  <c r="I79" i="17"/>
  <c r="H79" i="17"/>
  <c r="G79" i="17"/>
  <c r="S78" i="17"/>
  <c r="S76" i="17" s="1"/>
  <c r="S75" i="17" s="1"/>
  <c r="S74" i="17" s="1"/>
  <c r="O78" i="17"/>
  <c r="O76" i="17" s="1"/>
  <c r="O75" i="17" s="1"/>
  <c r="O74" i="17" s="1"/>
  <c r="S77" i="17"/>
  <c r="O77" i="17"/>
  <c r="V76" i="17"/>
  <c r="U76" i="17"/>
  <c r="T76" i="17"/>
  <c r="R76" i="17"/>
  <c r="Q76" i="17"/>
  <c r="P76" i="17"/>
  <c r="N76" i="17"/>
  <c r="M76" i="17"/>
  <c r="L76" i="17"/>
  <c r="K76" i="17"/>
  <c r="J76" i="17"/>
  <c r="I76" i="17"/>
  <c r="I75" i="17" s="1"/>
  <c r="I74" i="17" s="1"/>
  <c r="H76" i="17"/>
  <c r="G76" i="17"/>
  <c r="V75" i="17"/>
  <c r="U75" i="17"/>
  <c r="T75" i="17"/>
  <c r="R75" i="17"/>
  <c r="Q75" i="17"/>
  <c r="Q74" i="17" s="1"/>
  <c r="P75" i="17"/>
  <c r="N75" i="17"/>
  <c r="M75" i="17"/>
  <c r="L75" i="17"/>
  <c r="K75" i="17"/>
  <c r="J75" i="17"/>
  <c r="J74" i="17" s="1"/>
  <c r="H75" i="17"/>
  <c r="G75" i="17"/>
  <c r="V74" i="17"/>
  <c r="U74" i="17"/>
  <c r="T74" i="17"/>
  <c r="R74" i="17"/>
  <c r="P74" i="17"/>
  <c r="N74" i="17"/>
  <c r="M74" i="17"/>
  <c r="L74" i="17"/>
  <c r="K74" i="17"/>
  <c r="H74" i="17"/>
  <c r="G74" i="17"/>
  <c r="S73" i="17"/>
  <c r="S71" i="17" s="1"/>
  <c r="S70" i="17" s="1"/>
  <c r="S69" i="17" s="1"/>
  <c r="O73" i="17"/>
  <c r="O71" i="17" s="1"/>
  <c r="O70" i="17" s="1"/>
  <c r="O69" i="17" s="1"/>
  <c r="S72" i="17"/>
  <c r="O72" i="17"/>
  <c r="V71" i="17"/>
  <c r="U71" i="17"/>
  <c r="U70" i="17" s="1"/>
  <c r="U69" i="17" s="1"/>
  <c r="T71" i="17"/>
  <c r="R71" i="17"/>
  <c r="Q71" i="17"/>
  <c r="P71" i="17"/>
  <c r="N71" i="17"/>
  <c r="N70" i="17" s="1"/>
  <c r="N69" i="17" s="1"/>
  <c r="M71" i="17"/>
  <c r="L71" i="17"/>
  <c r="K71" i="17"/>
  <c r="J71" i="17"/>
  <c r="I71" i="17"/>
  <c r="H71" i="17"/>
  <c r="G71" i="17"/>
  <c r="V70" i="17"/>
  <c r="T70" i="17"/>
  <c r="R70" i="17"/>
  <c r="Q70" i="17"/>
  <c r="P70" i="17"/>
  <c r="M70" i="17"/>
  <c r="L70" i="17"/>
  <c r="K70" i="17"/>
  <c r="J70" i="17"/>
  <c r="I70" i="17"/>
  <c r="H70" i="17"/>
  <c r="G70" i="17"/>
  <c r="V69" i="17"/>
  <c r="T69" i="17"/>
  <c r="R69" i="17"/>
  <c r="Q69" i="17"/>
  <c r="P69" i="17"/>
  <c r="M69" i="17"/>
  <c r="L69" i="17"/>
  <c r="K69" i="17"/>
  <c r="J69" i="17"/>
  <c r="I69" i="17"/>
  <c r="H69" i="17"/>
  <c r="G69" i="17"/>
  <c r="S68" i="17"/>
  <c r="S67" i="17" s="1"/>
  <c r="S66" i="17" s="1"/>
  <c r="S65" i="17" s="1"/>
  <c r="O68" i="17"/>
  <c r="V67" i="17"/>
  <c r="U67" i="17"/>
  <c r="T67" i="17"/>
  <c r="R67" i="17"/>
  <c r="Q67" i="17"/>
  <c r="P67" i="17"/>
  <c r="P66" i="17" s="1"/>
  <c r="P65" i="17" s="1"/>
  <c r="O67" i="17"/>
  <c r="O66" i="17" s="1"/>
  <c r="O65" i="17" s="1"/>
  <c r="N67" i="17"/>
  <c r="M67" i="17"/>
  <c r="L67" i="17"/>
  <c r="K67" i="17"/>
  <c r="J67" i="17"/>
  <c r="I67" i="17"/>
  <c r="H67" i="17"/>
  <c r="G67" i="17"/>
  <c r="V66" i="17"/>
  <c r="U66" i="17"/>
  <c r="T66" i="17"/>
  <c r="R66" i="17"/>
  <c r="Q66" i="17"/>
  <c r="N66" i="17"/>
  <c r="M66" i="17"/>
  <c r="L66" i="17"/>
  <c r="K66" i="17"/>
  <c r="J66" i="17"/>
  <c r="I66" i="17"/>
  <c r="H66" i="17"/>
  <c r="H65" i="17" s="1"/>
  <c r="G66" i="17"/>
  <c r="G65" i="17" s="1"/>
  <c r="V65" i="17"/>
  <c r="U65" i="17"/>
  <c r="T65" i="17"/>
  <c r="R65" i="17"/>
  <c r="Q65" i="17"/>
  <c r="N65" i="17"/>
  <c r="M65" i="17"/>
  <c r="L65" i="17"/>
  <c r="K65" i="17"/>
  <c r="J65" i="17"/>
  <c r="I65" i="17"/>
  <c r="S64" i="17"/>
  <c r="O64" i="17"/>
  <c r="O62" i="17" s="1"/>
  <c r="O61" i="17" s="1"/>
  <c r="O60" i="17" s="1"/>
  <c r="J64" i="17"/>
  <c r="S63" i="17"/>
  <c r="S62" i="17" s="1"/>
  <c r="S61" i="17" s="1"/>
  <c r="S60" i="17" s="1"/>
  <c r="O63" i="17"/>
  <c r="G63" i="17"/>
  <c r="V62" i="17"/>
  <c r="V61" i="17" s="1"/>
  <c r="V60" i="17" s="1"/>
  <c r="U62" i="17"/>
  <c r="T62" i="17"/>
  <c r="R62" i="17"/>
  <c r="Q62" i="17"/>
  <c r="P62" i="17"/>
  <c r="N62" i="17"/>
  <c r="N61" i="17" s="1"/>
  <c r="N60" i="17" s="1"/>
  <c r="M62" i="17"/>
  <c r="M61" i="17" s="1"/>
  <c r="M60" i="17" s="1"/>
  <c r="L62" i="17"/>
  <c r="K62" i="17"/>
  <c r="J62" i="17"/>
  <c r="I62" i="17"/>
  <c r="H62" i="17"/>
  <c r="G62" i="17"/>
  <c r="U61" i="17"/>
  <c r="U60" i="17" s="1"/>
  <c r="T61" i="17"/>
  <c r="R61" i="17"/>
  <c r="Q61" i="17"/>
  <c r="P61" i="17"/>
  <c r="L61" i="17"/>
  <c r="K61" i="17"/>
  <c r="J61" i="17"/>
  <c r="I61" i="17"/>
  <c r="H61" i="17"/>
  <c r="G61" i="17"/>
  <c r="T60" i="17"/>
  <c r="R60" i="17"/>
  <c r="Q60" i="17"/>
  <c r="P60" i="17"/>
  <c r="L60" i="17"/>
  <c r="K60" i="17"/>
  <c r="J60" i="17"/>
  <c r="I60" i="17"/>
  <c r="H60" i="17"/>
  <c r="G60" i="17"/>
  <c r="S59" i="17"/>
  <c r="S58" i="17" s="1"/>
  <c r="S57" i="17" s="1"/>
  <c r="S56" i="17" s="1"/>
  <c r="O59" i="17"/>
  <c r="V58" i="17"/>
  <c r="U58" i="17"/>
  <c r="T58" i="17"/>
  <c r="R58" i="17"/>
  <c r="Q58" i="17"/>
  <c r="P58" i="17"/>
  <c r="P57" i="17" s="1"/>
  <c r="P56" i="17" s="1"/>
  <c r="O58" i="17"/>
  <c r="O57" i="17" s="1"/>
  <c r="O56" i="17" s="1"/>
  <c r="N58" i="17"/>
  <c r="M58" i="17"/>
  <c r="L58" i="17"/>
  <c r="K58" i="17"/>
  <c r="J58" i="17"/>
  <c r="I58" i="17"/>
  <c r="H58" i="17"/>
  <c r="H57" i="17" s="1"/>
  <c r="H56" i="17" s="1"/>
  <c r="G58" i="17"/>
  <c r="G57" i="17" s="1"/>
  <c r="G56" i="17" s="1"/>
  <c r="V57" i="17"/>
  <c r="U57" i="17"/>
  <c r="T57" i="17"/>
  <c r="R57" i="17"/>
  <c r="Q57" i="17"/>
  <c r="N57" i="17"/>
  <c r="M57" i="17"/>
  <c r="L57" i="17"/>
  <c r="K57" i="17"/>
  <c r="J57" i="17"/>
  <c r="I57" i="17"/>
  <c r="V56" i="17"/>
  <c r="U56" i="17"/>
  <c r="T56" i="17"/>
  <c r="R56" i="17"/>
  <c r="Q56" i="17"/>
  <c r="N56" i="17"/>
  <c r="M56" i="17"/>
  <c r="L56" i="17"/>
  <c r="K56" i="17"/>
  <c r="J56" i="17"/>
  <c r="I56" i="17"/>
  <c r="S55" i="17"/>
  <c r="O55" i="17"/>
  <c r="V54" i="17"/>
  <c r="U54" i="17"/>
  <c r="T54" i="17"/>
  <c r="S54" i="17"/>
  <c r="R54" i="17"/>
  <c r="Q54" i="17"/>
  <c r="Q53" i="17" s="1"/>
  <c r="Q52" i="17" s="1"/>
  <c r="P54" i="17"/>
  <c r="O54" i="17"/>
  <c r="N54" i="17"/>
  <c r="M54" i="17"/>
  <c r="L54" i="17"/>
  <c r="K54" i="17"/>
  <c r="J54" i="17"/>
  <c r="I54" i="17"/>
  <c r="I53" i="17" s="1"/>
  <c r="I52" i="17" s="1"/>
  <c r="H54" i="17"/>
  <c r="G54" i="17"/>
  <c r="V53" i="17"/>
  <c r="U53" i="17"/>
  <c r="T53" i="17"/>
  <c r="S53" i="17"/>
  <c r="R53" i="17"/>
  <c r="R52" i="17" s="1"/>
  <c r="P53" i="17"/>
  <c r="O53" i="17"/>
  <c r="N53" i="17"/>
  <c r="M53" i="17"/>
  <c r="L53" i="17"/>
  <c r="K53" i="17"/>
  <c r="J53" i="17"/>
  <c r="J52" i="17" s="1"/>
  <c r="H53" i="17"/>
  <c r="G53" i="17"/>
  <c r="V52" i="17"/>
  <c r="U52" i="17"/>
  <c r="T52" i="17"/>
  <c r="S52" i="17"/>
  <c r="P52" i="17"/>
  <c r="O52" i="17"/>
  <c r="N52" i="17"/>
  <c r="M52" i="17"/>
  <c r="L52" i="17"/>
  <c r="K52" i="17"/>
  <c r="H52" i="17"/>
  <c r="G52" i="17"/>
  <c r="S51" i="17"/>
  <c r="O51" i="17"/>
  <c r="J51" i="17"/>
  <c r="S50" i="17"/>
  <c r="O50" i="17"/>
  <c r="J50" i="17"/>
  <c r="A50" i="17"/>
  <c r="A51" i="17" s="1"/>
  <c r="S49" i="17"/>
  <c r="O49" i="17"/>
  <c r="J49" i="17"/>
  <c r="A49" i="17"/>
  <c r="S48" i="17"/>
  <c r="S47" i="17" s="1"/>
  <c r="S46" i="17" s="1"/>
  <c r="S45" i="17" s="1"/>
  <c r="O48" i="17"/>
  <c r="O47" i="17" s="1"/>
  <c r="O46" i="17" s="1"/>
  <c r="O45" i="17" s="1"/>
  <c r="J48" i="17"/>
  <c r="V47" i="17"/>
  <c r="U47" i="17"/>
  <c r="T47" i="17"/>
  <c r="R47" i="17"/>
  <c r="Q47" i="17"/>
  <c r="Q46" i="17" s="1"/>
  <c r="Q45" i="17" s="1"/>
  <c r="P47" i="17"/>
  <c r="P46" i="17" s="1"/>
  <c r="P45" i="17" s="1"/>
  <c r="P11" i="17" s="1"/>
  <c r="N47" i="17"/>
  <c r="M47" i="17"/>
  <c r="L47" i="17"/>
  <c r="K47" i="17"/>
  <c r="J47" i="17"/>
  <c r="I47" i="17"/>
  <c r="H47" i="17"/>
  <c r="H46" i="17" s="1"/>
  <c r="H45" i="17" s="1"/>
  <c r="H11" i="17" s="1"/>
  <c r="G47" i="17"/>
  <c r="V46" i="17"/>
  <c r="U46" i="17"/>
  <c r="T46" i="17"/>
  <c r="R46" i="17"/>
  <c r="N46" i="17"/>
  <c r="M46" i="17"/>
  <c r="L46" i="17"/>
  <c r="K46" i="17"/>
  <c r="J46" i="17"/>
  <c r="I46" i="17"/>
  <c r="I45" i="17" s="1"/>
  <c r="G46" i="17"/>
  <c r="V45" i="17"/>
  <c r="U45" i="17"/>
  <c r="T45" i="17"/>
  <c r="R45" i="17"/>
  <c r="N45" i="17"/>
  <c r="M45" i="17"/>
  <c r="L45" i="17"/>
  <c r="K45" i="17"/>
  <c r="J45" i="17"/>
  <c r="G45" i="17"/>
  <c r="S44" i="17"/>
  <c r="O44" i="17"/>
  <c r="O43" i="17" s="1"/>
  <c r="O42" i="17" s="1"/>
  <c r="O41" i="17" s="1"/>
  <c r="V43" i="17"/>
  <c r="U43" i="17"/>
  <c r="T43" i="17"/>
  <c r="S43" i="17"/>
  <c r="S42" i="17" s="1"/>
  <c r="S41" i="17" s="1"/>
  <c r="R43" i="17"/>
  <c r="R42" i="17" s="1"/>
  <c r="R41" i="17" s="1"/>
  <c r="Q43" i="17"/>
  <c r="P43" i="17"/>
  <c r="N43" i="17"/>
  <c r="M43" i="17"/>
  <c r="L43" i="17"/>
  <c r="K43" i="17"/>
  <c r="K42" i="17" s="1"/>
  <c r="K41" i="17" s="1"/>
  <c r="J43" i="17"/>
  <c r="I43" i="17"/>
  <c r="H43" i="17"/>
  <c r="G43" i="17"/>
  <c r="V42" i="17"/>
  <c r="U42" i="17"/>
  <c r="T42" i="17"/>
  <c r="Q42" i="17"/>
  <c r="P42" i="17"/>
  <c r="N42" i="17"/>
  <c r="M42" i="17"/>
  <c r="L42" i="17"/>
  <c r="J42" i="17"/>
  <c r="I42" i="17"/>
  <c r="H42" i="17"/>
  <c r="G42" i="17"/>
  <c r="V41" i="17"/>
  <c r="U41" i="17"/>
  <c r="T41" i="17"/>
  <c r="Q41" i="17"/>
  <c r="P41" i="17"/>
  <c r="N41" i="17"/>
  <c r="M41" i="17"/>
  <c r="L41" i="17"/>
  <c r="J41" i="17"/>
  <c r="I41" i="17"/>
  <c r="H41" i="17"/>
  <c r="G41" i="17"/>
  <c r="S40" i="17"/>
  <c r="O40" i="17"/>
  <c r="S39" i="17"/>
  <c r="O39" i="17"/>
  <c r="V38" i="17"/>
  <c r="V37" i="17" s="1"/>
  <c r="V36" i="17" s="1"/>
  <c r="U38" i="17"/>
  <c r="T38" i="17"/>
  <c r="S38" i="17"/>
  <c r="R38" i="17"/>
  <c r="Q38" i="17"/>
  <c r="P38" i="17"/>
  <c r="O38" i="17"/>
  <c r="O37" i="17" s="1"/>
  <c r="O36" i="17" s="1"/>
  <c r="N38" i="17"/>
  <c r="M38" i="17"/>
  <c r="L38" i="17"/>
  <c r="K38" i="17"/>
  <c r="J38" i="17"/>
  <c r="I38" i="17"/>
  <c r="H38" i="17"/>
  <c r="G38" i="17"/>
  <c r="U37" i="17"/>
  <c r="T37" i="17"/>
  <c r="S37" i="17"/>
  <c r="R37" i="17"/>
  <c r="Q37" i="17"/>
  <c r="P37" i="17"/>
  <c r="N37" i="17"/>
  <c r="M37" i="17"/>
  <c r="L37" i="17"/>
  <c r="K37" i="17"/>
  <c r="J37" i="17"/>
  <c r="I37" i="17"/>
  <c r="H37" i="17"/>
  <c r="G37" i="17"/>
  <c r="G36" i="17" s="1"/>
  <c r="U36" i="17"/>
  <c r="T36" i="17"/>
  <c r="S36" i="17"/>
  <c r="R36" i="17"/>
  <c r="Q36" i="17"/>
  <c r="P36" i="17"/>
  <c r="N36" i="17"/>
  <c r="M36" i="17"/>
  <c r="L36" i="17"/>
  <c r="K36" i="17"/>
  <c r="J36" i="17"/>
  <c r="I36" i="17"/>
  <c r="H36" i="17"/>
  <c r="S35" i="17"/>
  <c r="S33" i="17" s="1"/>
  <c r="S32" i="17" s="1"/>
  <c r="S31" i="17" s="1"/>
  <c r="O35" i="17"/>
  <c r="S34" i="17"/>
  <c r="O34" i="17"/>
  <c r="V33" i="17"/>
  <c r="U33" i="17"/>
  <c r="T33" i="17"/>
  <c r="R33" i="17"/>
  <c r="R32" i="17" s="1"/>
  <c r="R31" i="17" s="1"/>
  <c r="Q33" i="17"/>
  <c r="P33" i="17"/>
  <c r="O33" i="17"/>
  <c r="N33" i="17"/>
  <c r="M33" i="17"/>
  <c r="L33" i="17"/>
  <c r="K33" i="17"/>
  <c r="J33" i="17"/>
  <c r="J32" i="17" s="1"/>
  <c r="J31" i="17" s="1"/>
  <c r="I33" i="17"/>
  <c r="H33" i="17"/>
  <c r="G33" i="17"/>
  <c r="V32" i="17"/>
  <c r="U32" i="17"/>
  <c r="T32" i="17"/>
  <c r="Q32" i="17"/>
  <c r="P32" i="17"/>
  <c r="O32" i="17"/>
  <c r="N32" i="17"/>
  <c r="M32" i="17"/>
  <c r="L32" i="17"/>
  <c r="K32" i="17"/>
  <c r="I32" i="17"/>
  <c r="H32" i="17"/>
  <c r="G32" i="17"/>
  <c r="V31" i="17"/>
  <c r="U31" i="17"/>
  <c r="T31" i="17"/>
  <c r="Q31" i="17"/>
  <c r="P31" i="17"/>
  <c r="O31" i="17"/>
  <c r="N31" i="17"/>
  <c r="M31" i="17"/>
  <c r="L31" i="17"/>
  <c r="K31" i="17"/>
  <c r="I31" i="17"/>
  <c r="H31" i="17"/>
  <c r="G31" i="17"/>
  <c r="S30" i="17"/>
  <c r="O30" i="17"/>
  <c r="S29" i="17"/>
  <c r="O29" i="17"/>
  <c r="V28" i="17"/>
  <c r="V27" i="17" s="1"/>
  <c r="V26" i="17" s="1"/>
  <c r="U28" i="17"/>
  <c r="T28" i="17"/>
  <c r="S28" i="17"/>
  <c r="R28" i="17"/>
  <c r="Q28" i="17"/>
  <c r="P28" i="17"/>
  <c r="O28" i="17"/>
  <c r="O27" i="17" s="1"/>
  <c r="O26" i="17" s="1"/>
  <c r="N28" i="17"/>
  <c r="M28" i="17"/>
  <c r="L28" i="17"/>
  <c r="K28" i="17"/>
  <c r="J28" i="17"/>
  <c r="I28" i="17"/>
  <c r="H28" i="17"/>
  <c r="G28" i="17"/>
  <c r="G27" i="17" s="1"/>
  <c r="G26" i="17" s="1"/>
  <c r="U27" i="17"/>
  <c r="T27" i="17"/>
  <c r="S27" i="17"/>
  <c r="R27" i="17"/>
  <c r="Q27" i="17"/>
  <c r="P27" i="17"/>
  <c r="N27" i="17"/>
  <c r="N26" i="17" s="1"/>
  <c r="M27" i="17"/>
  <c r="L27" i="17"/>
  <c r="K27" i="17"/>
  <c r="J27" i="17"/>
  <c r="I27" i="17"/>
  <c r="H27" i="17"/>
  <c r="U26" i="17"/>
  <c r="T26" i="17"/>
  <c r="S26" i="17"/>
  <c r="R26" i="17"/>
  <c r="Q26" i="17"/>
  <c r="P26" i="17"/>
  <c r="M26" i="17"/>
  <c r="L26" i="17"/>
  <c r="K26" i="17"/>
  <c r="J26" i="17"/>
  <c r="I26" i="17"/>
  <c r="H26" i="17"/>
  <c r="S25" i="17"/>
  <c r="R25" i="17"/>
  <c r="O25" i="17"/>
  <c r="J25" i="17"/>
  <c r="S24" i="17"/>
  <c r="O24" i="17"/>
  <c r="J24" i="17"/>
  <c r="S23" i="17"/>
  <c r="O23" i="17"/>
  <c r="J23" i="17"/>
  <c r="J14" i="17" s="1"/>
  <c r="J13" i="17" s="1"/>
  <c r="J12" i="17" s="1"/>
  <c r="S22" i="17"/>
  <c r="O22" i="17"/>
  <c r="S21" i="17"/>
  <c r="O21" i="17"/>
  <c r="S20" i="17"/>
  <c r="O20" i="17"/>
  <c r="S19" i="17"/>
  <c r="O19" i="17"/>
  <c r="A19" i="17"/>
  <c r="A20" i="17" s="1"/>
  <c r="A21" i="17" s="1"/>
  <c r="A22" i="17" s="1"/>
  <c r="A23" i="17" s="1"/>
  <c r="A24" i="17" s="1"/>
  <c r="A25" i="17" s="1"/>
  <c r="S18" i="17"/>
  <c r="O18" i="17"/>
  <c r="A18" i="17"/>
  <c r="S17" i="17"/>
  <c r="O17" i="17"/>
  <c r="A17" i="17"/>
  <c r="S16" i="17"/>
  <c r="O16" i="17"/>
  <c r="A16" i="17"/>
  <c r="S15" i="17"/>
  <c r="R15" i="17"/>
  <c r="R14" i="17" s="1"/>
  <c r="R13" i="17" s="1"/>
  <c r="R12" i="17" s="1"/>
  <c r="V14" i="17"/>
  <c r="U14" i="17"/>
  <c r="T14" i="17"/>
  <c r="T13" i="17" s="1"/>
  <c r="T12" i="17" s="1"/>
  <c r="T11" i="17" s="1"/>
  <c r="S14" i="17"/>
  <c r="S13" i="17" s="1"/>
  <c r="S12" i="17" s="1"/>
  <c r="Q14" i="17"/>
  <c r="P14" i="17"/>
  <c r="N14" i="17"/>
  <c r="M14" i="17"/>
  <c r="L14" i="17"/>
  <c r="L13" i="17" s="1"/>
  <c r="L12" i="17" s="1"/>
  <c r="L11" i="17" s="1"/>
  <c r="K14" i="17"/>
  <c r="K13" i="17" s="1"/>
  <c r="K12" i="17" s="1"/>
  <c r="K11" i="17" s="1"/>
  <c r="I14" i="17"/>
  <c r="H14" i="17"/>
  <c r="G14" i="17"/>
  <c r="V13" i="17"/>
  <c r="U13" i="17"/>
  <c r="Q13" i="17"/>
  <c r="P13" i="17"/>
  <c r="N13" i="17"/>
  <c r="M13" i="17"/>
  <c r="I13" i="17"/>
  <c r="H13" i="17"/>
  <c r="G13" i="17"/>
  <c r="V12" i="17"/>
  <c r="U12" i="17"/>
  <c r="Q12" i="17"/>
  <c r="P12" i="17"/>
  <c r="N12" i="17"/>
  <c r="M12" i="17"/>
  <c r="I12" i="17"/>
  <c r="H12" i="17"/>
  <c r="G12" i="17"/>
  <c r="W10" i="17"/>
  <c r="C49" i="16"/>
  <c r="C48" i="16"/>
  <c r="K47" i="16"/>
  <c r="M45" i="16"/>
  <c r="K45" i="16" s="1"/>
  <c r="C45" i="16" s="1"/>
  <c r="F44" i="16"/>
  <c r="C44" i="16"/>
  <c r="F43" i="16"/>
  <c r="C43" i="16" s="1"/>
  <c r="L42" i="16"/>
  <c r="K42" i="16"/>
  <c r="C42" i="16" s="1"/>
  <c r="D42" i="16"/>
  <c r="L41" i="16"/>
  <c r="K41" i="16" s="1"/>
  <c r="C41" i="16" s="1"/>
  <c r="L40" i="16"/>
  <c r="K40" i="16" s="1"/>
  <c r="C40" i="16" s="1"/>
  <c r="L39" i="16"/>
  <c r="K39" i="16" s="1"/>
  <c r="D39" i="16"/>
  <c r="L38" i="16"/>
  <c r="K38" i="16" s="1"/>
  <c r="C38" i="16" s="1"/>
  <c r="L37" i="16"/>
  <c r="K37" i="16" s="1"/>
  <c r="C37" i="16" s="1"/>
  <c r="L36" i="16"/>
  <c r="K36" i="16" s="1"/>
  <c r="C36" i="16" s="1"/>
  <c r="L35" i="16"/>
  <c r="K35" i="16" s="1"/>
  <c r="J35" i="16"/>
  <c r="L34" i="16"/>
  <c r="K34" i="16" s="1"/>
  <c r="J34" i="16"/>
  <c r="C34" i="16" s="1"/>
  <c r="N33" i="16"/>
  <c r="L33" i="16"/>
  <c r="K33" i="16" s="1"/>
  <c r="G33" i="16"/>
  <c r="C33" i="16" s="1"/>
  <c r="L32" i="16"/>
  <c r="K32" i="16" s="1"/>
  <c r="D32" i="16"/>
  <c r="L31" i="16"/>
  <c r="K31" i="16" s="1"/>
  <c r="D31" i="16"/>
  <c r="C31" i="16" s="1"/>
  <c r="N30" i="16"/>
  <c r="L30" i="16"/>
  <c r="K30" i="16" s="1"/>
  <c r="D30" i="16"/>
  <c r="L29" i="16"/>
  <c r="K29" i="16" s="1"/>
  <c r="D29" i="16"/>
  <c r="N28" i="16"/>
  <c r="L28" i="16"/>
  <c r="K28" i="16" s="1"/>
  <c r="D28" i="16"/>
  <c r="M27" i="16"/>
  <c r="K27" i="16" s="1"/>
  <c r="D27" i="16"/>
  <c r="C27" i="16" s="1"/>
  <c r="D26" i="16"/>
  <c r="C26" i="16"/>
  <c r="L25" i="16"/>
  <c r="K25" i="16" s="1"/>
  <c r="G25" i="16"/>
  <c r="D25" i="16"/>
  <c r="K24" i="16"/>
  <c r="G24" i="16"/>
  <c r="D24" i="16"/>
  <c r="C24" i="16" s="1"/>
  <c r="L23" i="16"/>
  <c r="K23" i="16"/>
  <c r="D23" i="16"/>
  <c r="L22" i="16"/>
  <c r="K22" i="16" s="1"/>
  <c r="G22" i="16"/>
  <c r="D22" i="16"/>
  <c r="L21" i="16"/>
  <c r="K21" i="16"/>
  <c r="D21" i="16"/>
  <c r="M20" i="16"/>
  <c r="K20" i="16"/>
  <c r="C20" i="16" s="1"/>
  <c r="M19" i="16"/>
  <c r="K19" i="16" s="1"/>
  <c r="C19" i="16" s="1"/>
  <c r="M18" i="16"/>
  <c r="K18" i="16"/>
  <c r="C18" i="16" s="1"/>
  <c r="L17" i="16"/>
  <c r="K17" i="16" s="1"/>
  <c r="C17" i="16" s="1"/>
  <c r="M16" i="16"/>
  <c r="L16" i="16"/>
  <c r="K16" i="16" s="1"/>
  <c r="J16" i="16"/>
  <c r="G16" i="16"/>
  <c r="F16" i="16"/>
  <c r="F11" i="16" s="1"/>
  <c r="D16" i="16"/>
  <c r="N15" i="16"/>
  <c r="N11" i="16" s="1"/>
  <c r="K15" i="16"/>
  <c r="G14" i="16"/>
  <c r="C14" i="16" s="1"/>
  <c r="L13" i="16"/>
  <c r="K13" i="16"/>
  <c r="C13" i="16" s="1"/>
  <c r="K12" i="16"/>
  <c r="C12" i="16" s="1"/>
  <c r="O11" i="16"/>
  <c r="I11" i="16"/>
  <c r="H11" i="16"/>
  <c r="E11" i="16"/>
  <c r="C28" i="16" l="1"/>
  <c r="C29" i="16"/>
  <c r="C32" i="16"/>
  <c r="I11" i="17"/>
  <c r="L101" i="17"/>
  <c r="J11" i="17"/>
  <c r="M11" i="17"/>
  <c r="O174" i="17"/>
  <c r="O173" i="17" s="1"/>
  <c r="O172" i="17" s="1"/>
  <c r="P171" i="17"/>
  <c r="V11" i="17"/>
  <c r="Q11" i="17"/>
  <c r="G11" i="17"/>
  <c r="N11" i="17"/>
  <c r="K10" i="17"/>
  <c r="R11" i="17"/>
  <c r="U11" i="17"/>
  <c r="K171" i="17"/>
  <c r="M127" i="17"/>
  <c r="S127" i="17"/>
  <c r="Q332" i="17"/>
  <c r="O335" i="17"/>
  <c r="O334" i="17" s="1"/>
  <c r="O333" i="17" s="1"/>
  <c r="O332" i="17" s="1"/>
  <c r="O104" i="17"/>
  <c r="O103" i="17" s="1"/>
  <c r="O102" i="17" s="1"/>
  <c r="O101" i="17" s="1"/>
  <c r="J101" i="17"/>
  <c r="M171" i="17"/>
  <c r="R332" i="17"/>
  <c r="R385" i="17"/>
  <c r="U171" i="17"/>
  <c r="O15" i="17"/>
  <c r="O14" i="17" s="1"/>
  <c r="O13" i="17" s="1"/>
  <c r="O12" i="17" s="1"/>
  <c r="I171" i="17"/>
  <c r="V171" i="17"/>
  <c r="N171" i="17"/>
  <c r="S91" i="17"/>
  <c r="S90" i="17" s="1"/>
  <c r="S89" i="17" s="1"/>
  <c r="S11" i="17" s="1"/>
  <c r="S174" i="17"/>
  <c r="S173" i="17" s="1"/>
  <c r="S172" i="17" s="1"/>
  <c r="G171" i="17"/>
  <c r="S372" i="17"/>
  <c r="S371" i="17" s="1"/>
  <c r="S370" i="17" s="1"/>
  <c r="S369" i="17" s="1"/>
  <c r="V371" i="17"/>
  <c r="V370" i="17" s="1"/>
  <c r="V369" i="17" s="1"/>
  <c r="O91" i="17"/>
  <c r="O90" i="17" s="1"/>
  <c r="O89" i="17" s="1"/>
  <c r="R127" i="17"/>
  <c r="N127" i="17"/>
  <c r="J171" i="17"/>
  <c r="H171" i="17"/>
  <c r="L171" i="17"/>
  <c r="S275" i="17"/>
  <c r="S274" i="17" s="1"/>
  <c r="S273" i="17" s="1"/>
  <c r="U156" i="17"/>
  <c r="J385" i="17"/>
  <c r="S398" i="17"/>
  <c r="S397" i="17" s="1"/>
  <c r="S396" i="17" s="1"/>
  <c r="L396" i="17"/>
  <c r="V156" i="17"/>
  <c r="L156" i="17"/>
  <c r="L10" i="17" s="1"/>
  <c r="T156" i="17"/>
  <c r="T10" i="17" s="1"/>
  <c r="R174" i="17"/>
  <c r="R173" i="17" s="1"/>
  <c r="R172" i="17" s="1"/>
  <c r="R171" i="17" s="1"/>
  <c r="O275" i="17"/>
  <c r="O274" i="17" s="1"/>
  <c r="O273" i="17" s="1"/>
  <c r="G127" i="17"/>
  <c r="O127" i="17"/>
  <c r="N156" i="17"/>
  <c r="H127" i="17"/>
  <c r="H10" i="17" s="1"/>
  <c r="P127" i="17"/>
  <c r="P10" i="17" s="1"/>
  <c r="O240" i="17"/>
  <c r="O239" i="17" s="1"/>
  <c r="O238" i="17" s="1"/>
  <c r="S335" i="17"/>
  <c r="S334" i="17" s="1"/>
  <c r="S333" i="17" s="1"/>
  <c r="S332" i="17" s="1"/>
  <c r="O402" i="17"/>
  <c r="O398" i="17" s="1"/>
  <c r="O397" i="17" s="1"/>
  <c r="O396" i="17" s="1"/>
  <c r="T171" i="17"/>
  <c r="S294" i="17"/>
  <c r="S293" i="17" s="1"/>
  <c r="S292" i="17" s="1"/>
  <c r="I385" i="17"/>
  <c r="Q385" i="17"/>
  <c r="V367" i="17"/>
  <c r="V366" i="17" s="1"/>
  <c r="V365" i="17" s="1"/>
  <c r="V332" i="17" s="1"/>
  <c r="C35" i="16"/>
  <c r="C25" i="16"/>
  <c r="M11" i="16"/>
  <c r="C23" i="16"/>
  <c r="L11" i="16"/>
  <c r="C39" i="16"/>
  <c r="C21" i="16"/>
  <c r="C22" i="16"/>
  <c r="K11" i="16"/>
  <c r="C16" i="16"/>
  <c r="C30" i="16"/>
  <c r="J11" i="16"/>
  <c r="D11" i="16"/>
  <c r="C15" i="16"/>
  <c r="C11" i="16" s="1"/>
  <c r="G11" i="16"/>
  <c r="N10" i="17" l="1"/>
  <c r="O11" i="17"/>
  <c r="G10" i="17"/>
  <c r="O171" i="17"/>
  <c r="M10" i="17"/>
  <c r="Q10" i="17"/>
  <c r="J10" i="17"/>
  <c r="S171" i="17"/>
  <c r="S10" i="17" s="1"/>
  <c r="U10" i="17"/>
  <c r="Y10" i="17" s="1"/>
  <c r="V10" i="17"/>
  <c r="R10" i="17"/>
  <c r="I10" i="17"/>
  <c r="O10" i="17" l="1"/>
  <c r="C8" i="8" l="1"/>
  <c r="C10" i="7" l="1"/>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J9" i="8"/>
  <c r="J8" i="8" s="1"/>
  <c r="H8" i="8"/>
  <c r="N9" i="8"/>
  <c r="M9" i="8"/>
  <c r="L9" i="8"/>
  <c r="K9" i="8"/>
  <c r="I9" i="8"/>
  <c r="H9" i="8"/>
  <c r="G9" i="8"/>
  <c r="F9" i="8"/>
  <c r="E9" i="8"/>
  <c r="E8" i="8" s="1"/>
  <c r="D9" i="8"/>
  <c r="D8" i="8" s="1"/>
  <c r="K98" i="8"/>
  <c r="K99"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C39" i="13" l="1"/>
  <c r="C37" i="13"/>
  <c r="C31" i="13"/>
  <c r="C29" i="13"/>
  <c r="C23" i="13"/>
  <c r="C21" i="13"/>
  <c r="C15" i="13"/>
  <c r="E9" i="13"/>
  <c r="C124" i="13"/>
  <c r="C116" i="13"/>
  <c r="C106" i="13"/>
  <c r="C96" i="13"/>
  <c r="C61" i="13"/>
  <c r="C53" i="13"/>
  <c r="C50" i="13"/>
  <c r="D9" i="13"/>
  <c r="F9" i="13"/>
  <c r="C133" i="13"/>
  <c r="C132" i="13"/>
  <c r="C131" i="13"/>
  <c r="C130" i="13"/>
  <c r="C129" i="13"/>
  <c r="C128" i="13"/>
  <c r="C127" i="13"/>
  <c r="C126" i="13"/>
  <c r="C125" i="13"/>
  <c r="C123" i="13"/>
  <c r="C122" i="13"/>
  <c r="C121" i="13"/>
  <c r="C120" i="13"/>
  <c r="C119" i="13"/>
  <c r="C118" i="13"/>
  <c r="C117" i="13"/>
  <c r="C115" i="13"/>
  <c r="C114" i="13"/>
  <c r="C113" i="13"/>
  <c r="C112" i="13"/>
  <c r="C111" i="13"/>
  <c r="C110" i="13"/>
  <c r="C109" i="13"/>
  <c r="C108" i="13"/>
  <c r="C107" i="13"/>
  <c r="C105" i="13"/>
  <c r="C104" i="13"/>
  <c r="C103" i="13"/>
  <c r="C102" i="13"/>
  <c r="C101" i="13"/>
  <c r="C100" i="13"/>
  <c r="C99" i="13"/>
  <c r="C98" i="13"/>
  <c r="C97"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0" i="13"/>
  <c r="C59" i="13"/>
  <c r="C58" i="13"/>
  <c r="C57" i="13"/>
  <c r="C56" i="13"/>
  <c r="C55" i="13"/>
  <c r="C54" i="13"/>
  <c r="C52" i="13"/>
  <c r="C51" i="13"/>
  <c r="C49" i="13"/>
  <c r="C48" i="13"/>
  <c r="C47" i="13"/>
  <c r="C46" i="13"/>
  <c r="C45" i="13"/>
  <c r="C44" i="13"/>
  <c r="C43" i="13"/>
  <c r="C42" i="13"/>
  <c r="C41" i="13"/>
  <c r="C40" i="13"/>
  <c r="C38" i="13"/>
  <c r="C36" i="13"/>
  <c r="C35" i="13"/>
  <c r="C34" i="13"/>
  <c r="C33" i="13"/>
  <c r="C32" i="13"/>
  <c r="C30" i="13"/>
  <c r="C28" i="13"/>
  <c r="C27" i="13"/>
  <c r="C26" i="13"/>
  <c r="C25" i="13"/>
  <c r="C24" i="13"/>
  <c r="C22" i="13"/>
  <c r="C20" i="13"/>
  <c r="C19" i="13"/>
  <c r="C18" i="13"/>
  <c r="C17" i="13"/>
  <c r="C16" i="13"/>
  <c r="C14" i="13"/>
  <c r="C12" i="13"/>
  <c r="C11" i="13"/>
  <c r="C10" i="13"/>
  <c r="C13" i="13" l="1"/>
  <c r="C9" i="13"/>
  <c r="H129" i="12" l="1"/>
  <c r="G10" i="12"/>
  <c r="J10" i="12"/>
  <c r="I10" i="12"/>
  <c r="H10" i="12"/>
  <c r="D134" i="12"/>
  <c r="D133" i="12"/>
  <c r="D132" i="12"/>
  <c r="D131" i="12"/>
  <c r="D130" i="12"/>
  <c r="D129" i="12"/>
  <c r="D128" i="12"/>
  <c r="D127" i="12"/>
  <c r="D126" i="12"/>
  <c r="D125" i="12"/>
  <c r="D124" i="12"/>
  <c r="D123" i="12"/>
  <c r="D122" i="12"/>
  <c r="D121" i="12"/>
  <c r="D120" i="12"/>
  <c r="D119" i="12"/>
  <c r="D118" i="12"/>
  <c r="D117" i="12"/>
  <c r="D116" i="12"/>
  <c r="D115" i="12"/>
  <c r="D114" i="12"/>
  <c r="D113" i="12"/>
  <c r="D112"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E10" i="12"/>
  <c r="F10" i="12"/>
  <c r="C10" i="12"/>
  <c r="D10" i="12" l="1"/>
  <c r="C71" i="10" l="1"/>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U9" i="10"/>
  <c r="T9" i="10"/>
  <c r="S9" i="10"/>
  <c r="R9" i="10"/>
  <c r="Q9" i="10"/>
  <c r="P9" i="10"/>
  <c r="O9" i="10"/>
  <c r="D9" i="10"/>
  <c r="E9" i="10"/>
  <c r="F9" i="10"/>
  <c r="G9" i="10"/>
  <c r="H9" i="10"/>
  <c r="I9" i="10"/>
  <c r="J9" i="10"/>
  <c r="K9" i="10"/>
  <c r="L9" i="10"/>
  <c r="M9" i="10"/>
  <c r="N9" i="10"/>
  <c r="C9" i="10" l="1"/>
  <c r="K21" i="8" l="1"/>
  <c r="K22" i="8"/>
  <c r="K23" i="8"/>
  <c r="K24" i="8"/>
  <c r="K25" i="8"/>
  <c r="K26" i="8"/>
  <c r="K27" i="8"/>
  <c r="K28" i="8"/>
  <c r="K29" i="8"/>
  <c r="K30" i="8"/>
  <c r="K31" i="8"/>
  <c r="K32" i="8"/>
  <c r="K33" i="8"/>
  <c r="K34" i="8"/>
  <c r="K35" i="8"/>
  <c r="K36" i="8"/>
  <c r="K37" i="8"/>
  <c r="K38" i="8"/>
  <c r="K39" i="8"/>
  <c r="K40" i="8"/>
  <c r="K41" i="8"/>
  <c r="K42" i="8"/>
  <c r="K43" i="8"/>
  <c r="K44" i="8"/>
  <c r="K45" i="8"/>
  <c r="K76" i="8"/>
  <c r="K77" i="8"/>
  <c r="K78" i="8"/>
  <c r="K79" i="8"/>
  <c r="K80" i="8"/>
  <c r="K81" i="8"/>
  <c r="K82" i="8"/>
  <c r="K83" i="8"/>
  <c r="K84" i="8"/>
  <c r="K85" i="8"/>
  <c r="K86" i="8"/>
  <c r="K87" i="8"/>
  <c r="K88" i="8"/>
  <c r="K89" i="8"/>
  <c r="K90" i="8"/>
  <c r="K91" i="8"/>
  <c r="K92" i="8"/>
  <c r="K93" i="8"/>
  <c r="K94" i="8"/>
  <c r="K95" i="8"/>
  <c r="K96" i="8"/>
  <c r="K97" i="8"/>
  <c r="K100" i="8"/>
  <c r="K101" i="8"/>
  <c r="K102" i="8"/>
  <c r="K103" i="8"/>
  <c r="K104" i="8"/>
  <c r="K105" i="8"/>
  <c r="N8" i="8"/>
  <c r="M8" i="8"/>
  <c r="L8" i="8"/>
  <c r="I8" i="8"/>
  <c r="G8" i="8"/>
  <c r="F8" i="8"/>
  <c r="C9" i="7" l="1"/>
  <c r="C8" i="7"/>
  <c r="C21" i="7"/>
  <c r="K20" i="8" l="1"/>
  <c r="K19" i="8"/>
  <c r="K18" i="8"/>
  <c r="K17" i="8"/>
  <c r="K16" i="8"/>
  <c r="K15" i="8"/>
  <c r="K14" i="8"/>
  <c r="K13" i="8"/>
  <c r="K12" i="8"/>
  <c r="K11" i="8"/>
  <c r="K10" i="8"/>
  <c r="C9" i="8" l="1"/>
  <c r="K8" i="8"/>
  <c r="C31" i="3"/>
  <c r="C13" i="7"/>
  <c r="C12" i="7"/>
  <c r="A37" i="7"/>
  <c r="A38" i="7" s="1"/>
  <c r="A33" i="7"/>
  <c r="A34" i="7"/>
  <c r="A35" i="7"/>
  <c r="A36" i="7"/>
  <c r="A24" i="7" l="1"/>
  <c r="A25" i="7" s="1"/>
  <c r="A26" i="7" s="1"/>
  <c r="A27" i="7" s="1"/>
  <c r="A28" i="7" s="1"/>
  <c r="A29" i="7" s="1"/>
  <c r="A30" i="7" s="1"/>
  <c r="A31" i="7" s="1"/>
  <c r="A32" i="7" s="1"/>
  <c r="C29" i="6" l="1"/>
  <c r="D10" i="6"/>
  <c r="E10" i="6"/>
  <c r="C10" i="6"/>
  <c r="C31" i="6"/>
  <c r="D28" i="6"/>
  <c r="D9" i="6" s="1"/>
  <c r="E28" i="6"/>
  <c r="E9" i="6" s="1"/>
  <c r="C30" i="6"/>
  <c r="C28" i="6" s="1"/>
  <c r="C9" i="6" s="1"/>
  <c r="C27" i="6"/>
  <c r="C26" i="6"/>
  <c r="C25" i="6"/>
  <c r="C24" i="6"/>
  <c r="C22" i="6"/>
  <c r="C23" i="6"/>
  <c r="C21" i="6"/>
  <c r="D19" i="6"/>
  <c r="E19" i="6"/>
  <c r="D11" i="6"/>
  <c r="E11" i="6"/>
  <c r="C11" i="6"/>
  <c r="D12" i="6"/>
  <c r="E12" i="6"/>
  <c r="C12" i="6"/>
  <c r="C19" i="6" l="1"/>
  <c r="C9" i="5" l="1"/>
  <c r="D65" i="5" l="1"/>
  <c r="C65" i="5" l="1"/>
  <c r="D62" i="5"/>
  <c r="D61" i="5"/>
  <c r="D60" i="5"/>
  <c r="D58" i="5" s="1"/>
  <c r="D57" i="5"/>
  <c r="D55" i="5" s="1"/>
  <c r="C55" i="5"/>
  <c r="C52" i="5"/>
  <c r="D52" i="5"/>
  <c r="D48" i="5"/>
  <c r="D46" i="5"/>
  <c r="D39" i="5"/>
  <c r="C39" i="5"/>
  <c r="D35" i="5"/>
  <c r="D9" i="5" s="1"/>
  <c r="C35" i="5"/>
  <c r="D26" i="5"/>
  <c r="C26" i="5"/>
  <c r="D22" i="5"/>
  <c r="D17" i="5"/>
  <c r="D12" i="5"/>
  <c r="D11" i="5" s="1"/>
  <c r="C22" i="5" l="1"/>
  <c r="C17" i="5"/>
  <c r="C12" i="5"/>
  <c r="C11" i="5" l="1"/>
  <c r="C10" i="5" s="1"/>
  <c r="C36" i="4" l="1"/>
  <c r="C34" i="4" s="1"/>
  <c r="C22" i="4"/>
  <c r="C29" i="4" l="1"/>
  <c r="C27" i="4" s="1"/>
  <c r="C21" i="4" l="1"/>
  <c r="C19" i="4" s="1"/>
  <c r="C18" i="4"/>
  <c r="C17" i="4"/>
  <c r="C16" i="4"/>
  <c r="C15" i="4"/>
  <c r="C14" i="4"/>
  <c r="A12" i="4"/>
  <c r="A15" i="4" s="1"/>
  <c r="A16" i="4" s="1"/>
  <c r="A17" i="4" s="1"/>
  <c r="A29" i="4"/>
  <c r="A32" i="4" s="1"/>
  <c r="A33" i="4" s="1"/>
  <c r="C13" i="3" l="1"/>
  <c r="C13" i="4" s="1"/>
  <c r="C12" i="4" s="1"/>
  <c r="C11" i="3"/>
  <c r="C34" i="3"/>
  <c r="C27" i="3"/>
  <c r="C20" i="3"/>
  <c r="C19" i="3" l="1"/>
  <c r="C12" i="3" l="1"/>
  <c r="C9" i="3"/>
  <c r="C8" i="3" l="1"/>
  <c r="C10" i="4"/>
  <c r="A29" i="3"/>
</calcChain>
</file>

<file path=xl/comments1.xml><?xml version="1.0" encoding="utf-8"?>
<comments xmlns="http://schemas.openxmlformats.org/spreadsheetml/2006/main">
  <authors>
    <author>nguyencongtruong</author>
    <author>Admin</author>
    <author>Luan Duong</author>
    <author>HP1</author>
  </authors>
  <commentList>
    <comment ref="R185" authorId="0" shapeId="0">
      <text>
        <r>
          <rPr>
            <b/>
            <sz val="9"/>
            <color indexed="81"/>
            <rFont val="Tahoma"/>
            <family val="2"/>
          </rPr>
          <t>nguyencongtruong:</t>
        </r>
        <r>
          <rPr>
            <sz val="9"/>
            <color indexed="81"/>
            <rFont val="Tahoma"/>
            <family val="2"/>
          </rPr>
          <t xml:space="preserve">
- VL: 281 tỷ đồng
- BT: 100 tỷ đồng</t>
        </r>
      </text>
    </comment>
    <comment ref="R187" authorId="1" shapeId="0">
      <text>
        <r>
          <rPr>
            <b/>
            <sz val="9"/>
            <rFont val="Tahoma"/>
            <family val="2"/>
          </rPr>
          <t>Admin:</t>
        </r>
        <r>
          <rPr>
            <sz val="9"/>
            <rFont val="Tahoma"/>
            <family val="2"/>
          </rPr>
          <t xml:space="preserve">
</t>
        </r>
        <r>
          <rPr>
            <sz val="9"/>
            <rFont val="Times New Roman"/>
            <family val="1"/>
          </rPr>
          <t>SDD 1,4 tỷ và XSKT 60 tỷ</t>
        </r>
      </text>
    </comment>
    <comment ref="R352" authorId="2" shapeId="0">
      <text>
        <r>
          <rPr>
            <b/>
            <sz val="9"/>
            <color indexed="81"/>
            <rFont val="Tahoma"/>
            <family val="2"/>
          </rPr>
          <t>Có vốn bố trí năm 2023, 2024</t>
        </r>
      </text>
    </comment>
    <comment ref="H368" authorId="3" shapeId="0">
      <text>
        <r>
          <rPr>
            <b/>
            <sz val="9"/>
            <color indexed="81"/>
            <rFont val="Tahoma"/>
            <family val="2"/>
          </rPr>
          <t>HP1:</t>
        </r>
        <r>
          <rPr>
            <sz val="9"/>
            <color indexed="81"/>
            <rFont val="Tahoma"/>
            <family val="2"/>
          </rPr>
          <t xml:space="preserve">
Tổng số vốn ODA là 724,5 tỷ đồng; trong đó NSTW cấp phát là 418,6 tỷ, tỉnh vay lại 179,4 tỷ. Viện trợ 126,5 tỷ</t>
        </r>
      </text>
    </comment>
    <comment ref="J368" authorId="3" shapeId="0">
      <text>
        <r>
          <rPr>
            <b/>
            <sz val="9"/>
            <color indexed="81"/>
            <rFont val="Tahoma"/>
            <family val="2"/>
          </rPr>
          <t>HP1:</t>
        </r>
        <r>
          <rPr>
            <sz val="9"/>
            <color indexed="81"/>
            <rFont val="Tahoma"/>
            <family val="2"/>
          </rPr>
          <t xml:space="preserve">
Tổng số vốn ODA là 724,5 tỷ đồng; trong đó NSTW cấp phát là 418,6 tỷ, tỉnh vay lại 179,4 tỷ. Viện trợ 126,5 tỷ</t>
        </r>
      </text>
    </comment>
  </commentList>
</comments>
</file>

<file path=xl/sharedStrings.xml><?xml version="1.0" encoding="utf-8"?>
<sst xmlns="http://schemas.openxmlformats.org/spreadsheetml/2006/main" count="2489" uniqueCount="1244">
  <si>
    <t>Đơn vị: Triệu đồng</t>
  </si>
  <si>
    <t>STT</t>
  </si>
  <si>
    <t>NỘI DUNG</t>
  </si>
  <si>
    <t>A</t>
  </si>
  <si>
    <t>B</t>
  </si>
  <si>
    <t>TỔNG NGUỒN THU NSĐP</t>
  </si>
  <si>
    <t>I</t>
  </si>
  <si>
    <t>Thu NSĐP được hưởng theo phân cấp</t>
  </si>
  <si>
    <t>Thu NSĐP hưởng 100%</t>
  </si>
  <si>
    <t>Thu NSĐP hưởng từ các khoản thu phân chia</t>
  </si>
  <si>
    <t>II</t>
  </si>
  <si>
    <t>Thu bổ sung từ NSTW</t>
  </si>
  <si>
    <t>Thu bổ sung cân đối</t>
  </si>
  <si>
    <t>Thu bổ sung có mục tiêu</t>
  </si>
  <si>
    <t>III</t>
  </si>
  <si>
    <t>Thu từ quỹ dự trữ tài chính</t>
  </si>
  <si>
    <t>IV</t>
  </si>
  <si>
    <t>Thu kết dư</t>
  </si>
  <si>
    <t>V</t>
  </si>
  <si>
    <t>Thu chuyển nguồn từ năm trước chuyển sang</t>
  </si>
  <si>
    <t>TỔNG CHI NSĐP</t>
  </si>
  <si>
    <t>Tổng 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</si>
  <si>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</si>
  <si>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</si>
  <si>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</si>
  <si>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</si>
  <si>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</si>
  <si>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</si>
  <si>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</si>
  <si>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</si>
  <si>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</si>
  <si>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</si>
  <si>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NSĐP/BỘI THU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</si>
  <si>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</si>
  <si>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</si>
  <si>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</si>
  <si>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</si>
  <si>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</si>
  <si>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</si>
  <si>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</si>
  <si>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</si>
  <si>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t>
  </si>
  <si>
    <t>DỰ TOÁN</t>
  </si>
  <si>
    <t>Biểu số 46/CK-NSNN</t>
  </si>
  <si>
    <t>(Dự toán đã được Hội đồng nhân dân quyết định)</t>
  </si>
  <si>
    <t>VI</t>
  </si>
  <si>
    <t>Thu viện trợ</t>
  </si>
  <si>
    <t>Chi chuyển nguồn sang năm sau</t>
  </si>
  <si>
    <t>CÂN ĐỐI NGÂN SÁCH ĐỊA PHƯƠNG NĂM 2026</t>
  </si>
  <si>
    <t>Chi bổ sung có mục tiêu</t>
  </si>
  <si>
    <t>Chi bổ sung cân đối</t>
  </si>
  <si>
    <t>Chi bổ sung cho ngân sách xã</t>
  </si>
  <si>
    <t>Chi ngân sách</t>
  </si>
  <si>
    <t xml:space="preserve">Thu bổ sung cân đối </t>
  </si>
  <si>
    <t>Thu bổ sung từ ngân sách cấp tỉnh</t>
  </si>
  <si>
    <t>Nguồn thu ngân sách</t>
  </si>
  <si>
    <t>Bội chi NSĐP/Bội thu NSĐP</t>
  </si>
  <si>
    <t>Chi thuộc nhiệm vụ của ngân sách cấp tỉnh</t>
  </si>
  <si>
    <t>Thu ngân sách được hưởng theo phân cấp</t>
  </si>
  <si>
    <t>NGÂN SÁCH CẤP TỈNH</t>
  </si>
  <si>
    <t>VÀ NGÂN SÁCH XÃ NĂM 2026</t>
  </si>
  <si>
    <t xml:space="preserve">CÂN ĐỐI NGUỒN THU, CHI DỰ TOÁN NGÂN SÁCH CẤP TỈNH </t>
  </si>
  <si>
    <t>Biểu số 47/CK-NSNN</t>
  </si>
  <si>
    <t>NGÂN SÁCH XÃ</t>
  </si>
  <si>
    <t>Thu ngân sách xã được hưởng theo phân cấp</t>
  </si>
  <si>
    <t>Chi thuộc nhiệm vụ của ngân sách cấp xã</t>
  </si>
  <si>
    <t>Chi bổ sung cho ngân sách cấp dưới</t>
  </si>
  <si>
    <t>Biểu số 48/CK-NSNN</t>
  </si>
  <si>
    <t>TỔNG THU NGÂN SÁCH NHÀ NƯỚC</t>
  </si>
  <si>
    <t>Thu nội địa</t>
  </si>
  <si>
    <t>Thu từ khu vực kinh tế ngoài quốc doanh</t>
  </si>
  <si>
    <t>Thuế thu nhập cá nhân</t>
  </si>
  <si>
    <t>Thuế bảo vệ môi trường</t>
  </si>
  <si>
    <t>Lệ phí trước bạ</t>
  </si>
  <si>
    <t>Thuế sử dụng đất phi nông nghiệp</t>
  </si>
  <si>
    <t>Thu tiền sử dụng đất</t>
  </si>
  <si>
    <t>Thu từ hoạt động xổ số kiến thiết</t>
  </si>
  <si>
    <t xml:space="preserve">Thu từ dầu thô </t>
  </si>
  <si>
    <t>Thu từ hoạt động xuất, nhập khẩu</t>
  </si>
  <si>
    <t>Thuế xuất khẩu</t>
  </si>
  <si>
    <t>Thuế nhập khẩu</t>
  </si>
  <si>
    <t>Thu khác</t>
  </si>
  <si>
    <t>DỰ TOÁN THU NGÂN SÁCH NHÀ NƯỚC NĂM 2026</t>
  </si>
  <si>
    <t>TỔNG THU
NSNN</t>
  </si>
  <si>
    <t>THU NSĐP</t>
  </si>
  <si>
    <t>Thu từ khu vực doanh nghiệp nhà nước</t>
  </si>
  <si>
    <t>a</t>
  </si>
  <si>
    <t>Thu từ khu vực DNNN trung ương</t>
  </si>
  <si>
    <t xml:space="preserve"> - Thuế giá trị gia tăng</t>
  </si>
  <si>
    <t xml:space="preserve"> - Thuế tiêu thụ đặc biệt</t>
  </si>
  <si>
    <t xml:space="preserve"> - Thuế thu nhập doanh nghiệp</t>
  </si>
  <si>
    <t xml:space="preserve"> - Thuế tài nguyên</t>
  </si>
  <si>
    <t>b</t>
  </si>
  <si>
    <t>Thu từ khu vực doanh nghiệp địa phương</t>
  </si>
  <si>
    <t>Thu từ khu vực doanh nghiệp có vốn ĐTNN</t>
  </si>
  <si>
    <t>Trong đó:</t>
  </si>
  <si>
    <t>- Thuế thu nhập từ hoạt động SXKD của cá nhân</t>
  </si>
  <si>
    <t>- Thuế thu nhập từ hoạt động cho thuê tài sản</t>
  </si>
  <si>
    <t>- Thu từ hàng hóa nhập khẩu</t>
  </si>
  <si>
    <t>- Thu từ hàng hóa sản xuất trong nước</t>
  </si>
  <si>
    <t xml:space="preserve">Phí - lệ phí </t>
  </si>
  <si>
    <t>Bao gồm : - Phí, lệ phí trung ương</t>
  </si>
  <si>
    <t xml:space="preserve">                - Phí, lệ phí địa phương</t>
  </si>
  <si>
    <t xml:space="preserve"> Trong đó: Phí BVMT đối với nước thải</t>
  </si>
  <si>
    <t>+ Phí BVMT đối với nước thải</t>
  </si>
  <si>
    <t xml:space="preserve">+ Lệ phí môn bài </t>
  </si>
  <si>
    <t>Thu tiền cho thuê đất, thuê mặt nước</t>
  </si>
  <si>
    <t>Phần NSĐP hưởng (85%)</t>
  </si>
  <si>
    <t>Thu tiền thuê và bán nhà ở thuộc SHNN</t>
  </si>
  <si>
    <t>Thu tiền cấp quyền khai thác khoáng sản, tài nguyên nước, tiền cấp quyền sử dụng tần số vô tuyến điện</t>
  </si>
  <si>
    <t xml:space="preserve">Bao gồm: - Cơ quan trung ương cấp </t>
  </si>
  <si>
    <t xml:space="preserve">                 - Cơ quan địa phương cấp </t>
  </si>
  <si>
    <t>Thu tiền sử dụng khu vực biển</t>
  </si>
  <si>
    <t xml:space="preserve">Trong đó: - Cơ quan trung ương cấp </t>
  </si>
  <si>
    <t xml:space="preserve">Thu khác ngân sách </t>
  </si>
  <si>
    <t xml:space="preserve"> - Trung ương</t>
  </si>
  <si>
    <t>- Địa phương</t>
  </si>
  <si>
    <t xml:space="preserve"> Trong đó, thu tiền bảo vệ đất và phát triển trồng lúa</t>
  </si>
  <si>
    <t>Thu hoa lợi công sản, quỹ  đất công ích,... tại xã</t>
  </si>
  <si>
    <t>Thu cổ tức và lợi nhuận sau thuế NSĐP hưởng 100%</t>
  </si>
  <si>
    <t xml:space="preserve">Thuế giá trị gia tăng  </t>
  </si>
  <si>
    <t xml:space="preserve">Thuế bảo vệ môi trường </t>
  </si>
  <si>
    <t>Biểu số 49/CK-NSNN</t>
  </si>
  <si>
    <t>NSĐP</t>
  </si>
  <si>
    <t>CHIA RA</t>
  </si>
  <si>
    <t>TỔNG CHI NGÂN SÁCH ĐỊA PHƯƠNG</t>
  </si>
  <si>
    <t>CHI CÂN ĐỐI NGÂN SÁCH ĐỊA PHƯƠNG</t>
  </si>
  <si>
    <t>Chi đầu tư phát triển</t>
  </si>
  <si>
    <t>Chi giáo dục - đào tạo và dạy nghề</t>
  </si>
  <si>
    <t>Chi khoa học và công nghệ</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</si>
  <si>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</si>
  <si>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</si>
  <si>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CHUYỂN NGUỒN SANG NĂM SAU</t>
  </si>
  <si>
    <t>UBND TỈNH VĨNH LONG
         SỞ TÀI CHÍNH</t>
  </si>
  <si>
    <t>Chi đầu tư XDCB</t>
  </si>
  <si>
    <t>Chi đầu tư xây dựng cơ bản vốn trong nước</t>
  </si>
  <si>
    <t>Chi từ nguồn thu tiền sử dụng đất</t>
  </si>
  <si>
    <t>Chi đầu tư từ nguồn XSKT</t>
  </si>
  <si>
    <t>Chi đầu tư từ nguồn bội chi NSĐP</t>
  </si>
  <si>
    <t>Các khoản chi thường xuyên còn lại</t>
  </si>
  <si>
    <t>NGÂN SÁCH CẤP XÃ</t>
  </si>
  <si>
    <t>DỰ TOÁN CHI NGÂN SÁCH ĐỊA PHƯƠNG, CHI NGÂN SÁCH CẤP TỈNH 
VÀ CHI NGÂN SÁCH CẤP XÃ THEO CƠ CẤU CHI NĂM 2026</t>
  </si>
  <si>
    <t xml:space="preserve">CHI TỪ NGUỒN TRUNG ƯƠNG BỔ SUNG CÓ MỤC TIÊU </t>
  </si>
  <si>
    <t>Bổ sung vốn sự nghiệp để thực hiện các chế độ, chính sách theo quy định</t>
  </si>
  <si>
    <t>Bổ sung mục tiêu vốn đầu tư</t>
  </si>
  <si>
    <t>UBND TỈNH VĨNH LONG
        SỞ TÀI CHÍNH</t>
  </si>
  <si>
    <t>Biểu số 50/CK-NSNN</t>
  </si>
  <si>
    <t>CHI NGÂN SÁCH CẤP TỈNH THEO LĨNH VỰC</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</si>
  <si>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</si>
  <si>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</si>
  <si>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</si>
  <si>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</si>
  <si>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</si>
  <si>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</si>
  <si>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</si>
  <si>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</si>
  <si>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DỰ TOÁN CHI NGÂN SÁCH CẤP TỈNH THEO TỪNG LĨNH VỰC NĂM 2026</t>
  </si>
  <si>
    <t>CHI BỔ SUNG CÂN ĐỐI CHO NGÂN SÁCH CẤP DƯỚI</t>
  </si>
  <si>
    <t>Chi hỗ trợ xúc tiến thương mại, đầu tư, du lịch</t>
  </si>
  <si>
    <t>Chi an ninh - quốc phòng</t>
  </si>
  <si>
    <t>Chi khác ngân sách</t>
  </si>
  <si>
    <t>Kinh phí bầu cử</t>
  </si>
  <si>
    <t>Chi các nhiệm vụ, chính sách mới phát sinh</t>
  </si>
  <si>
    <t>Chi từ nguồn trung ương bổ sung có mục tiêu (vốn sự nghiệp)</t>
  </si>
  <si>
    <t>Từ nguồn trung ương bổ sung mục tiêu</t>
  </si>
  <si>
    <t>CHI TRẢ NỢ GỐC</t>
  </si>
  <si>
    <t>Biểu số 51/CK-NSNN</t>
  </si>
  <si>
    <t>TÊN ĐƠN VỊ</t>
  </si>
  <si>
    <t>TỔNG SỐ</t>
  </si>
  <si>
    <t>CHI ĐẦU TƯ PHÁT TRIỂN  (KHÔNG KỂ CHƯƠNG TRÌNH MỤC TIÊU QUỐC GIA)</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</si>
  <si>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</si>
  <si>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</si>
  <si>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</si>
  <si>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</si>
  <si>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</si>
  <si>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</si>
  <si>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</si>
  <si>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TỔNG SỔ</t>
  </si>
  <si>
    <t>CHI ĐẨU TƯ PHÁT TRIỂN</t>
  </si>
  <si>
    <t>CHI THƯỜNG XUYÊN</t>
  </si>
  <si>
    <t>CÁC CƠ QUAN, TỔ CHỨC</t>
  </si>
  <si>
    <t>…</t>
  </si>
  <si>
    <t>VII</t>
  </si>
  <si>
    <t>DỰ TOÁN CHI NGÂN SÁCH CẤP TỈNH CHO TỪNG CƠ QUAN, TỔ CHỨC NĂM 2026</t>
  </si>
  <si>
    <t>Sở Nông nghiệp và Môi trường</t>
  </si>
  <si>
    <t>Trường Chính trị Phạm Hùng</t>
  </si>
  <si>
    <t>Trường Cao đẳng Vĩnh Long</t>
  </si>
  <si>
    <t>Trường Cao đẳng Bến Tre</t>
  </si>
  <si>
    <t>Trường Cao đẳng nghề Vĩnh Long</t>
  </si>
  <si>
    <t>Trường Cao đẳng nghề Trà Vinh</t>
  </si>
  <si>
    <t>Trường Cao đẳng Y tế Trà Vinh</t>
  </si>
  <si>
    <t>Trường Đại học Trà Vinh</t>
  </si>
  <si>
    <t>Văn phòng Tỉnh ủy</t>
  </si>
  <si>
    <t>Sở Dân tộc và Tôn giáo</t>
  </si>
  <si>
    <t>Văn phòng UBND tỉnh</t>
  </si>
  <si>
    <t>Văn phòng ĐĐBQH và HĐND tỉnh</t>
  </si>
  <si>
    <t>Sở Tài chính</t>
  </si>
  <si>
    <t>Sở Giáo dục và Đào tạo</t>
  </si>
  <si>
    <t xml:space="preserve">Sở Y tế </t>
  </si>
  <si>
    <t xml:space="preserve">Ban Quản lý Khu kinh tế </t>
  </si>
  <si>
    <t>Sở Công Thương</t>
  </si>
  <si>
    <t xml:space="preserve">Sở Khoa học và Công nghệ </t>
  </si>
  <si>
    <t>Sở Xây dựng</t>
  </si>
  <si>
    <t>Sở Nội vụ</t>
  </si>
  <si>
    <t>Sở Văn hóa, Thể thao và Du lịch</t>
  </si>
  <si>
    <t>Báo và phát thanh, truyền hình Vĩnh Long</t>
  </si>
  <si>
    <t>Sở Tư pháp</t>
  </si>
  <si>
    <t>Thanh tra tỉnh</t>
  </si>
  <si>
    <t>Ủy ban Mặt trận Tổ quốc tỉnh</t>
  </si>
  <si>
    <t>Hội Văn học Nghệ thuật</t>
  </si>
  <si>
    <t>Liên minh Hợp tác xã</t>
  </si>
  <si>
    <t>Hội Chữ thập đỏ</t>
  </si>
  <si>
    <t>Ban vận động chỉ đạo hiến máu</t>
  </si>
  <si>
    <t>BQL Dự án phát triển chuỗi giá trị thông minh thích ứng biến đổi khí hậu (BQL Dự án CSAT Trà Vinh)</t>
  </si>
  <si>
    <t>Dự án Khuyến khích tài chính đổi mới để tạo sinh kế thích ứng ở vùng đất ngập nước Trà Vinh (IFIA Trà Vinh)</t>
  </si>
  <si>
    <t>Dự án Khuyến khích tài chính đổi mới để tạo sinh kế thích ứng ở vùng đất ngập nước tỉnh Vĩnh Long (tỉnh Bến Tre cũ)</t>
  </si>
  <si>
    <t>Dự án CSAT Bến Tre</t>
  </si>
  <si>
    <t>Công an tỉnh</t>
  </si>
  <si>
    <t>Các đơn vị thuộc Bộ Chỉ huy Quân sự tỉnh</t>
  </si>
  <si>
    <t>Hỗ trợ Đài khí tượng thủy văn tỉnh Vĩnh Long</t>
  </si>
  <si>
    <t>CHI BỔ SUNG CÓ MỤC TIÊU CHO NGÂN SÁCH CẤP DƯỚI</t>
  </si>
  <si>
    <t>Phường Long Châu</t>
  </si>
  <si>
    <t>Phường Phước Hậu</t>
  </si>
  <si>
    <t>Phường Tân Ngãi</t>
  </si>
  <si>
    <t>Phường Thanh Đức</t>
  </si>
  <si>
    <t>Phường Tân Hạnh</t>
  </si>
  <si>
    <t>Xã Long Hồ</t>
  </si>
  <si>
    <t>Xã An Bình</t>
  </si>
  <si>
    <t>Xã Phú Quới</t>
  </si>
  <si>
    <t>Phường Bình Minh</t>
  </si>
  <si>
    <t>Phường Cái Vồn</t>
  </si>
  <si>
    <t>Phường Đông Thành</t>
  </si>
  <si>
    <t>Xã Tân Quới</t>
  </si>
  <si>
    <t>Xã Tân Lược</t>
  </si>
  <si>
    <t>Xã Mỹ Thuận</t>
  </si>
  <si>
    <t>Xã Trà Ôn</t>
  </si>
  <si>
    <t>Xã Trà Côn</t>
  </si>
  <si>
    <t>Xã Vĩnh Xuân</t>
  </si>
  <si>
    <t>Xã Hòa Bình</t>
  </si>
  <si>
    <t>Xã Tam Bình</t>
  </si>
  <si>
    <t>Xã Hòa Hiệp</t>
  </si>
  <si>
    <t>Xã Ngãi Tứ</t>
  </si>
  <si>
    <t>Xã Song Phú</t>
  </si>
  <si>
    <t>Xã Cái Ngang</t>
  </si>
  <si>
    <t>Xã Cái Nhum</t>
  </si>
  <si>
    <t>Xã Tân Long Hội</t>
  </si>
  <si>
    <t>Xã Nhơn Phú</t>
  </si>
  <si>
    <t>Xã Bình Phước</t>
  </si>
  <si>
    <t>Xã Trung Thành</t>
  </si>
  <si>
    <t>Xã Quới Thiện</t>
  </si>
  <si>
    <t>Xã Trung Ngãi</t>
  </si>
  <si>
    <t>Xã Quới An</t>
  </si>
  <si>
    <t>Xã Trung Hiệp</t>
  </si>
  <si>
    <t>Xã Hiếu Phụng</t>
  </si>
  <si>
    <t>Xã Hiếu Thành</t>
  </si>
  <si>
    <t>Phường Trà Vinh</t>
  </si>
  <si>
    <t>Phường Long Đức</t>
  </si>
  <si>
    <t>Phường Nguyệt Hóa</t>
  </si>
  <si>
    <t>Phường Hòa Thuận</t>
  </si>
  <si>
    <t>Xã Châu Thành</t>
  </si>
  <si>
    <t>Xã  Song Lộc</t>
  </si>
  <si>
    <t>Xã Hưng Mỹ</t>
  </si>
  <si>
    <t>Xã Hòa Minh</t>
  </si>
  <si>
    <t>Xã Càng Long</t>
  </si>
  <si>
    <t>Xã Bình Phú</t>
  </si>
  <si>
    <t>Xã Tiểu Cần</t>
  </si>
  <si>
    <t>Xã Tân Hòa</t>
  </si>
  <si>
    <t>Xã Hùng Hòa</t>
  </si>
  <si>
    <t>Xã Tập Ngãi</t>
  </si>
  <si>
    <t>Xã Cầu Ngang</t>
  </si>
  <si>
    <t>Xã Nhị Trường</t>
  </si>
  <si>
    <t>Xã Hiệp Mỹ</t>
  </si>
  <si>
    <t>Xã Cầu Kè</t>
  </si>
  <si>
    <t>Xã Phong Thạnh</t>
  </si>
  <si>
    <t>Xã An Phú Tân</t>
  </si>
  <si>
    <t>Xã Đôn Châu</t>
  </si>
  <si>
    <t>Phường Duyên Hải</t>
  </si>
  <si>
    <t>Phường Trường Long Hòa</t>
  </si>
  <si>
    <t>Xã Long Hữu</t>
  </si>
  <si>
    <t>Xã Long Thành</t>
  </si>
  <si>
    <t>Xã Đông Hải</t>
  </si>
  <si>
    <t>Xã Long Vĩnh</t>
  </si>
  <si>
    <t>Xã Ngũ Lạc</t>
  </si>
  <si>
    <t>Xã Mỹ Long</t>
  </si>
  <si>
    <t>Xã Tam Ngãi</t>
  </si>
  <si>
    <t>Xã Long Hòa</t>
  </si>
  <si>
    <t>Xã Trà Cú</t>
  </si>
  <si>
    <t>Xã Lưu Nghiệp Anh</t>
  </si>
  <si>
    <t>Xã Đại An</t>
  </si>
  <si>
    <t>Xã Hàm Giang</t>
  </si>
  <si>
    <t>Xã Long Hiệp</t>
  </si>
  <si>
    <t>Xã Tập Sơn</t>
  </si>
  <si>
    <t>Xã Vinh Kim</t>
  </si>
  <si>
    <t>Xã An Trường</t>
  </si>
  <si>
    <t>Xã Tân An</t>
  </si>
  <si>
    <t>Xã Nhị Long</t>
  </si>
  <si>
    <t>Phường An Hội</t>
  </si>
  <si>
    <t>Phường Phú Khương</t>
  </si>
  <si>
    <t>Phường Phú Tân</t>
  </si>
  <si>
    <t>Phường Bến Tre</t>
  </si>
  <si>
    <t>Phường Sơn Đông</t>
  </si>
  <si>
    <t>Xã Giao Long</t>
  </si>
  <si>
    <t>Xã Phú Túc</t>
  </si>
  <si>
    <t>Xã Tân Phú</t>
  </si>
  <si>
    <t>Xã Tiên Thủy</t>
  </si>
  <si>
    <t>Xã Ba Tri</t>
  </si>
  <si>
    <t>Xã Tân Thủy</t>
  </si>
  <si>
    <t>Xã Bảo Thạnh</t>
  </si>
  <si>
    <t>Xã Tân Xuân</t>
  </si>
  <si>
    <t>Xã An Ngãi Trung</t>
  </si>
  <si>
    <t>Xã An Hiệp</t>
  </si>
  <si>
    <t>Xã Mỹ Chánh Hòa</t>
  </si>
  <si>
    <t>Xã Phú Thuận</t>
  </si>
  <si>
    <t>Xã Châu Hưng</t>
  </si>
  <si>
    <t>Xã Lộc Thuận</t>
  </si>
  <si>
    <t>Xã Thạnh Trị</t>
  </si>
  <si>
    <t>Xã Bình Đại</t>
  </si>
  <si>
    <t>Xã Thạnh Phước</t>
  </si>
  <si>
    <t>Xã Thới Thuận</t>
  </si>
  <si>
    <t>Xã Hưng Nhượng</t>
  </si>
  <si>
    <t>Xã Tân Hào</t>
  </si>
  <si>
    <t>Xã Giồng Trôm</t>
  </si>
  <si>
    <t>Xã Phước Long</t>
  </si>
  <si>
    <t>Xã Lương Phú</t>
  </si>
  <si>
    <t>Xã Châu Hòa</t>
  </si>
  <si>
    <t>Xã Lương Hòa</t>
  </si>
  <si>
    <t>Xã Phú Phụng</t>
  </si>
  <si>
    <t>Xã Chợ Lách</t>
  </si>
  <si>
    <t>Xã Vĩnh Thành</t>
  </si>
  <si>
    <t>Xã Hưng Khánh Trung</t>
  </si>
  <si>
    <t>Xã Phước Mỹ Trung</t>
  </si>
  <si>
    <t>Xã Tân Thành Bình</t>
  </si>
  <si>
    <t>Xã Nhuận Phú Tân</t>
  </si>
  <si>
    <t>Xã Mỏ Cày</t>
  </si>
  <si>
    <t>Xã Đồng Khởi</t>
  </si>
  <si>
    <t>Xã An Định</t>
  </si>
  <si>
    <t>Xã Thành Thới</t>
  </si>
  <si>
    <t>Xã Hương Mỹ</t>
  </si>
  <si>
    <t>Xã Đại Điền</t>
  </si>
  <si>
    <t>Xã Quới Điền</t>
  </si>
  <si>
    <t>Xã Thạnh Phú</t>
  </si>
  <si>
    <t>Xã An Qui</t>
  </si>
  <si>
    <t>Xã Thạnh Phong</t>
  </si>
  <si>
    <t>Xã Thạnh Hải</t>
  </si>
  <si>
    <t>Chi chính sách BHXH, BHYT, cấp bù quỹ tử tuất theo Nghị định số 178/2024/NĐ-CP, được sửa đổi, bổ sung theo Nghị định số 67/2025/NĐ-CP,...</t>
  </si>
  <si>
    <t>Kinh phí hỗ trợ các Hội theo Nghị định số 126/2024/NĐ-CP</t>
  </si>
  <si>
    <t>Chi hoạt động ngành y tế khi nguồn thu không đảm bảo, chi các hoạt động phòng, chống dịch, mua sắm trang thiết bị y tế thiết yếu và các hoạt động y tế khác</t>
  </si>
  <si>
    <t>Nhiệm vụ chi của tỉnh về phát triển khoa học và công nghệ, đổi mới sáng tạo và chuyển đổi số (Nghị quyết số 57-NQ/TW) chưa giao chi tiết cho đơn vị</t>
  </si>
  <si>
    <t>Các chính sách phát sinh</t>
  </si>
  <si>
    <t>Các chính sách phát sinh của ngành y tế do ngân sách cấp xã chi</t>
  </si>
  <si>
    <t>Kinh phí thẩm tra phê duyệt quyết toán các dự án hoàn thành sử dụng vốn chi thường xuyên NSNN</t>
  </si>
  <si>
    <t>Kinh phí diễn tập phòng thủ</t>
  </si>
  <si>
    <t>Kinh phí đặt hàng đối với sản phẩm, dịch vụ công ích thủy lợi</t>
  </si>
  <si>
    <t>Kinh phí thực hiện thoái vốn nhà nước tại các doanh nghiệp có vốn đầu tư của nhà nước</t>
  </si>
  <si>
    <t xml:space="preserve">Kinh phí quản lý, vận hành Hồ chức nước ngọt huyện Ba Tri </t>
  </si>
  <si>
    <t>Vốn viện trợ thực hiện ghi thu ghi chi theo Nghị định số 80/2020/NĐ-CP</t>
  </si>
  <si>
    <t>Kinh phí thực hiện hoạt động của các Chi cục quản lý thị trường</t>
  </si>
  <si>
    <t>Kinh phí thực hiện chính sách, chế độ ưu đãi người có công với cách mạng</t>
  </si>
  <si>
    <t>Kinh phí biên chế giáo viên tăng thêm</t>
  </si>
  <si>
    <t>Kinh phí thực hiện chính sách ASXH</t>
  </si>
  <si>
    <t>Vốn dự bị động viên</t>
  </si>
  <si>
    <t>Kinh phí hỗ trợ doanh nghiệp nhỏ và vừa</t>
  </si>
  <si>
    <t>Kinh phí thực hiện nhiệm vụ đảm bảo trật tự an toàn giao thông</t>
  </si>
  <si>
    <t>Phí sử dụng đường bộ</t>
  </si>
  <si>
    <t>Chi hỗ trợ ứng dụng công nghệ thông tin trong quản lý ngân sách xã, phường</t>
  </si>
  <si>
    <t>Kinh phí kiến thiết thị chính, cây xanh, chiếu sáng công cộng,...trên địa bàn xã, phường</t>
  </si>
  <si>
    <t>Kinh phí duy tu, sữa chữa các công trình trên địa bàn do xã, phường quản lý</t>
  </si>
  <si>
    <t xml:space="preserve">Chi khác ngân sách </t>
  </si>
  <si>
    <t>Biểu số 52/CK-NSNN</t>
  </si>
  <si>
    <t>DỰ TOÁN CHI ĐẦU TƯ PHÁT TRIỂN CỦA NGÂN SÁCH CẤP TỈNH CHO TỪNG CƠ QUAN, TỔ CHỨC THEO LĨNH VỰC NĂM 2026</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</si>
  <si>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</si>
  <si>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</si>
  <si>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</si>
  <si>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</si>
  <si>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</si>
  <si>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</si>
  <si>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</si>
  <si>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</si>
  <si>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</si>
  <si>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</si>
  <si>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QUẢN LÝ NHÀ NƯỚC, ĐẢNG, ĐOÀN THỂ</t>
  </si>
  <si>
    <t>CHI BẢO ĐẢM XÃ HỘI</t>
  </si>
  <si>
    <t>CHI GIAO THÔNG</t>
  </si>
  <si>
    <t>CHI NÔNG NGHIỆP, LÂM NGHIỆP, THỦY LỢI, THỦY SẢN</t>
  </si>
  <si>
    <t>Biểu số 53/CK-NSNN</t>
  </si>
  <si>
    <t>DỰ TOÁN CHI THƯỜNG XUYÊN CỦA NGÂN SÁCH CẤP TỈNH CHO TỪNG CƠ QUAN, TỔ CHỨC THEO LĨNH VỰC NĂM 2026</t>
  </si>
  <si>
    <t>BQL các công trình nông nghiệp (vốn thủy lợi phí)</t>
  </si>
  <si>
    <t>XTTM
Đầu tư
Du lịch</t>
  </si>
  <si>
    <t>AN - QP</t>
  </si>
  <si>
    <t>Chi khác NS</t>
  </si>
  <si>
    <t>TW bổ sung có mục tiêu</t>
  </si>
  <si>
    <t>Biểu số 54/CK-NSNN</t>
  </si>
  <si>
    <t>TỶ LỆ PHẦN TRĂM (%) CÁC KHOẢN THU PHÂN CHIA</t>
  </si>
  <si>
    <t>Đơn vị: %</t>
  </si>
  <si>
    <t>Tên đơn vị</t>
  </si>
  <si>
    <t>Chi tiết theo sắc thuế</t>
  </si>
  <si>
    <t>Thuế giá trị gia tăng</t>
  </si>
  <si>
    <t xml:space="preserve">Thuế thu nhập doanh nghiệp </t>
  </si>
  <si>
    <t>GIỮA NGÂN SÁCH CÁC CẤP CHÍNH QUYỀN ĐỊA PHƯƠNG NĂM 2026</t>
  </si>
  <si>
    <t>Xã Lục Sĩ Thành</t>
  </si>
  <si>
    <t>Thuế tiêu thục đặc biệt</t>
  </si>
  <si>
    <t>Biểu số 55/CK-NSNN</t>
  </si>
  <si>
    <t>Tổng thu NSNN trên địa bàn</t>
  </si>
  <si>
    <t>Số bổ sung cân đối từ ngân sách cấp tỉnh</t>
  </si>
  <si>
    <t>Số bổ sung thực hiện điều chỉnh tiền lương</t>
  </si>
  <si>
    <t>Tổng số</t>
  </si>
  <si>
    <t>Chia ra</t>
  </si>
  <si>
    <t>DỰ TOÁN THU, SỐ BỔ SUNG VÀ DỰ TOÁN CHI CÂN ĐỐI NGÂN SÁCH TỪNG XÃ NĂM 2026</t>
  </si>
  <si>
    <t>Thu ngân sách xã hưởng theo phân cấp</t>
  </si>
  <si>
    <t>Thu ngân sách xã hưởng 100%</t>
  </si>
  <si>
    <t>Thu ngân sách xã hưởng từ các khoản thu phân chia (theo phân cấp HĐND cấp tỉnh)</t>
  </si>
  <si>
    <t>Tổng chi cân đối ngân sách xã</t>
  </si>
  <si>
    <t>Biểu số 56/CK-NSNN</t>
  </si>
  <si>
    <t xml:space="preserve">DỰ TOÁN BỔ SUNG CÓ MỤC TIÊU TỪ NGÂN SÁCH CẤP TỈNH </t>
  </si>
  <si>
    <t>Bổ sung vốn đầu tư để thực hiện các chương trình mục tiêu, nhiệm vụ</t>
  </si>
  <si>
    <t xml:space="preserve">Bổ sung vốn sự nghiệp để thực hiện các chế độ, chính sách, nhiệm vụ </t>
  </si>
  <si>
    <t>Bổ sung thực hiện các chương trình mục tiêu quốc gia</t>
  </si>
  <si>
    <t>CHO NGÂN SÁCH TỪNG XÃ NĂM 2026</t>
  </si>
  <si>
    <t>Biểu số 58/CK-NSNN</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</si>
  <si>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</si>
  <si>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</si>
  <si>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</si>
  <si>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</si>
  <si>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</si>
  <si>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</si>
  <si>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</si>
  <si>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</si>
  <si>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</si>
  <si>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</si>
  <si>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Thực hiện dự án</t>
  </si>
  <si>
    <t>DANH MỤC CÁC CHƯƠNG TRÌNH, DỰ ÁN SỬ DỤNG VỐN NGÂN SÁCH NHÀ NƯỚC NĂM 2026</t>
  </si>
  <si>
    <t>BQL DA dân dụng và công nghiệp</t>
  </si>
  <si>
    <t>BQL DA giao thông</t>
  </si>
  <si>
    <t>BQL DA nông nghiệp</t>
  </si>
  <si>
    <t>BQL DA khu vực Vĩnh Long</t>
  </si>
  <si>
    <t>BQL DA khu vực Vũng Liêm</t>
  </si>
  <si>
    <t>BQL DA khu vực Bình Minh</t>
  </si>
  <si>
    <t>BQL DA khu vực Tam Bình</t>
  </si>
  <si>
    <t>BQL DA khu vực Mang Thít</t>
  </si>
  <si>
    <t>BQL DA khu vực Càng Long</t>
  </si>
  <si>
    <t>BQL DA khu vực Trà Vinh</t>
  </si>
  <si>
    <t>BQL DA khu vực Châu Thành- Bến Tre</t>
  </si>
  <si>
    <t>BQL DA khu vực Bến Tre</t>
  </si>
  <si>
    <t>BQL DA khu vực Bình Đại</t>
  </si>
  <si>
    <t>BQL DA khu vực Thạnh Phú</t>
  </si>
  <si>
    <t>BQL DA khu vực Giồng Trôm</t>
  </si>
  <si>
    <t>BQL DA khu vực Ba Tri</t>
  </si>
  <si>
    <t>BQL DA khu vực Cầu Kè</t>
  </si>
  <si>
    <t>BQL DA khu vực Tiểu Cần</t>
  </si>
  <si>
    <t>BQL DA khu vực Trà Ôn</t>
  </si>
  <si>
    <t>BQL DA khu vực Cầu Ngang</t>
  </si>
  <si>
    <t>BQL DA khu vực Mỏ Cày Nam</t>
  </si>
  <si>
    <t>BQL DA khu vực Mỏ Cày Bắc</t>
  </si>
  <si>
    <t>BQL DA khu vực Duyên Hải</t>
  </si>
  <si>
    <t>BQL DA khu vực Bình Tân</t>
  </si>
  <si>
    <t>BQL DA khu vực Long Hồ</t>
  </si>
  <si>
    <t>Bệnh viện đa khoa tỉnh Vĩnh Long</t>
  </si>
  <si>
    <t>Bệnh viện Nguyễn Đình Chiểu</t>
  </si>
  <si>
    <t>Trung tâm giống và hoa kiểng</t>
  </si>
  <si>
    <t>Ủy thác sang Ngân hàng chính sách xã hội tỉnh Vĩnh Long</t>
  </si>
  <si>
    <t>Hoàn trả cho Báo và phát thanh, truyền hình Vĩnh Long đã cho tỉnh mượn để thực hiện các dự án (*)</t>
  </si>
  <si>
    <t>Chi đầu tư khác (Phân cấp theo tiêu chí định mức; dự phòng; Chuẩn bị đầu tư - Chuẩn bị dự án (bao gồm khảo sát, thiết kế thi công - dự toán); thanh toán, quyết toán, tất toán dự án hoàn thành; đối ứng dự án do các tổ chức phi Chính phủ tài trợ; Trả nợ Báo và Phát thanh, truyền hình Vĩnh Long)</t>
  </si>
  <si>
    <t>Vốn đầu tư còn lại chưa giao chi tiết</t>
  </si>
  <si>
    <t>Bộ Chỉ huy Quân sự tỉnh</t>
  </si>
  <si>
    <t>BQL dự án CSAT Trà Vinh</t>
  </si>
  <si>
    <t>BQL DA CSAT Bến Tre</t>
  </si>
  <si>
    <t>Giá trị khối lượng thực hiện từ khởi công đến 31/12/2025</t>
  </si>
  <si>
    <t>Lũy kế vốn đã bố trí đến 31/12/2025</t>
  </si>
  <si>
    <t>Kế hoạch vốn năm 2026</t>
  </si>
  <si>
    <r>
      <t>Tổng số</t>
    </r>
    <r>
      <rPr>
        <sz val="12"/>
        <color theme="1"/>
        <rFont val="Times New Roman"/>
        <family val="1"/>
      </rPr>
      <t xml:space="preserve"> (tất cả các nguồn vốn)</t>
    </r>
  </si>
  <si>
    <t>Ngân sách tỉnh</t>
  </si>
  <si>
    <t>Mục I</t>
  </si>
  <si>
    <t>GIÁO DỤC - ĐÀO TẠO VÀ DẠY NGHỀ</t>
  </si>
  <si>
    <t>Dự án chuyển tiếp từ giai đoạn 5 năm 2021 -2025 sang giai đoạn 5 năm 2026 - 2030</t>
  </si>
  <si>
    <t>Đầu tư Trường Tiểu học Nguyễn Hiền, Phường 9, thành phố Trà Vinh</t>
  </si>
  <si>
    <t>TPTV</t>
  </si>
  <si>
    <t>cấp III</t>
  </si>
  <si>
    <t>2024-2027</t>
  </si>
  <si>
    <t>1266/QĐ-UBND  27/5/2025</t>
  </si>
  <si>
    <t>Đầu tư Trường Trung học cơ sở thị trấn Cầu Kè, huyện Cầu Kè</t>
  </si>
  <si>
    <t>Cầu Kè</t>
  </si>
  <si>
    <t>240/QĐ-UBND 19/02/2025</t>
  </si>
  <si>
    <t>Trung tâm Giáo dục thường xuyên - Hướng nghiệp dạy nghề huyện Trà Cú</t>
  </si>
  <si>
    <t>Trà Cú</t>
  </si>
  <si>
    <t>2025-2027</t>
  </si>
  <si>
    <t>1968/QĐ-UBND 08/11/2024</t>
  </si>
  <si>
    <t xml:space="preserve">Đầu tư, nâng cấp Trường Cao đẳng nghề Trà Vinh đến năm 2025 thành trường chất lượng cao </t>
  </si>
  <si>
    <t>2024-2026</t>
  </si>
  <si>
    <t>780/QĐ-UBND, 13/5/2023</t>
  </si>
  <si>
    <t>Trường Mẫu giáo Thành Thới A</t>
  </si>
  <si>
    <t xml:space="preserve"> MCN</t>
  </si>
  <si>
    <t>Đầu tư mới</t>
  </si>
  <si>
    <t>3200/QĐ-UBND  31/12/2024</t>
  </si>
  <si>
    <t>Trường Tiểu học 2 Thị trấn, huyện Mỏ Cày Nam</t>
  </si>
  <si>
    <t>đầu tư mới</t>
  </si>
  <si>
    <t>503/QĐ-UBND  15/3/2021; 1728/QĐ-UBND  28/5/2025</t>
  </si>
  <si>
    <t>Trường THCS Thạnh Ngãi, huyện Mỏ Cày Bắc</t>
  </si>
  <si>
    <t>Mỏ Cày Bắc</t>
  </si>
  <si>
    <t>2025 - 2027</t>
  </si>
  <si>
    <t>2960/QĐ-UBND  20/12/2021</t>
  </si>
  <si>
    <t xml:space="preserve">Dự án mua sắm thiết bị dạy học tối thiểu lớp 4, 5 cho các trường Tiểu học </t>
  </si>
  <si>
    <t>các trường tiểu học</t>
  </si>
  <si>
    <t>mua thiết bị</t>
  </si>
  <si>
    <t>1786QĐ-UBND  29/5/2025</t>
  </si>
  <si>
    <t xml:space="preserve">Dự  án  mua  sắm  thiết  bị  dạy  học  tối  thiểu  lớp  8, 9  cho  các  trường Trung học cơ sở </t>
  </si>
  <si>
    <t>các trường Trung học cơ sở</t>
  </si>
  <si>
    <t>1787/QĐ-UBND  29/5/2025</t>
  </si>
  <si>
    <t>Dự án mua sắm thiết bị dạy học tối thiểu lớp 11, 12 cho các trường THPT và Trung tâm GDNN-GDTX các huyện, thành phố</t>
  </si>
  <si>
    <t>các trường Trung học phổ thông</t>
  </si>
  <si>
    <t>1788/QĐ-UBND  29/5/2025</t>
  </si>
  <si>
    <t xml:space="preserve">Dự án mua sắm thiết bị dùng chung cho các trường Tiểu học, THCS, THPT và Trung tâm GDNN-GDTX các huyện, thành phố </t>
  </si>
  <si>
    <t>Các trường TH, THCS, THPT</t>
  </si>
  <si>
    <t>1059/QĐ-UBND  07/4/2025; 1789/QĐ-UBND  29/5/2025</t>
  </si>
  <si>
    <t>1</t>
  </si>
  <si>
    <t>Trường Mầm non 2, Phường 2, thành phố Vĩnh Long</t>
  </si>
  <si>
    <t>Phường Long Châu</t>
  </si>
  <si>
    <t>15 phòng học</t>
  </si>
  <si>
    <t>1684/QĐ-UBND  03/7/2020;
3613/QĐ-UBND  27/12/2021;
2927/QĐ-UBND  21/12/2023</t>
  </si>
  <si>
    <t>2</t>
  </si>
  <si>
    <t>Trường Mầm non 3, phường 3, thành phố Vĩnh Long; Hạng mục: Xây dựng khối hành chính quản trị + phục vụ học tập, khối 10 phòng học, nhà ăn và các hạng mục phụ trợ</t>
  </si>
  <si>
    <t>Phường Phước Hậu</t>
  </si>
  <si>
    <t>2026-2028</t>
  </si>
  <si>
    <t>1250/QĐ-UBND 21/3/2023</t>
  </si>
  <si>
    <t>Trường tiểu học Trung Chánh A</t>
  </si>
  <si>
    <t>xã Trung Hiệp</t>
  </si>
  <si>
    <t>364 học sinh</t>
  </si>
  <si>
    <t>2021-2026</t>
  </si>
  <si>
    <t>6167a/QĐ-UBND  10/12/2024</t>
  </si>
  <si>
    <t>Trường THCS Nguyễn Việt Hùng xã Trung Thành Tây</t>
  </si>
  <si>
    <t>xã Quới An</t>
  </si>
  <si>
    <t>450 học sinh</t>
  </si>
  <si>
    <t>2780/QĐ-UBND  07/12/2023</t>
  </si>
  <si>
    <t>Trường Tiểu học Trần Bình Trọng, xã Mỹ Hòa, thị xã Bình Minh</t>
  </si>
  <si>
    <t>311 hs</t>
  </si>
  <si>
    <t>2024 - 2027</t>
  </si>
  <si>
    <t>3540/QĐ-UBND  07/11/2024</t>
  </si>
  <si>
    <t>Trường Tiểu học Mỹ Hòa C, xã Mỹ Hòa, thị xã Bình Minh</t>
  </si>
  <si>
    <t>800 học sinh</t>
  </si>
  <si>
    <t>1442/QĐ-UBND  28/4/2025</t>
  </si>
  <si>
    <t>Trường tiểu học Hòa Thạnh, huyện Tam Bình</t>
  </si>
  <si>
    <t>353 hs</t>
  </si>
  <si>
    <t>2753/QĐ-UBND 10/6/2025</t>
  </si>
  <si>
    <t>Trường Tiểu học Nhơn Phú A, huyện Mang Thít</t>
  </si>
  <si>
    <t>xã Nhơn Phú</t>
  </si>
  <si>
    <t>496 học sinh</t>
  </si>
  <si>
    <t>2021-2025</t>
  </si>
  <si>
    <t>474/QĐ-UBND 14/3/2024</t>
  </si>
  <si>
    <t>Trường THCS Nhơn Phú, huyện Mang Thít</t>
  </si>
  <si>
    <t>560 học sinh</t>
  </si>
  <si>
    <t>2023-2025</t>
  </si>
  <si>
    <t>756//QĐ-UBND 17/4/2024</t>
  </si>
  <si>
    <t>Trường THCS Bình Phước, huyện Mang Thít</t>
  </si>
  <si>
    <t>349 học sinh</t>
  </si>
  <si>
    <t>755/QĐ-UBND 17/4/2024</t>
  </si>
  <si>
    <t>Trường tiểu học Bình Phước C, huyện Mang Thít</t>
  </si>
  <si>
    <t>310 học sinh</t>
  </si>
  <si>
    <t>1131/QĐ-UBND 14/6/2024</t>
  </si>
  <si>
    <t>Trường mầm non Đồng Phú, huyện Long Hồ</t>
  </si>
  <si>
    <t>xã An Bình</t>
  </si>
  <si>
    <t>390 trẻ</t>
  </si>
  <si>
    <t>5751/QĐ-UBND  01/11/2023</t>
  </si>
  <si>
    <t>VIII</t>
  </si>
  <si>
    <t>Đầu tư, nâng cấp Trung tâm giáo dục nghề nghiêp - Giáo dục thường xuyên huyện Càng Long</t>
  </si>
  <si>
    <t>xã Càng Long</t>
  </si>
  <si>
    <t>4015/QĐ-UBND  04/11/2024</t>
  </si>
  <si>
    <t>IX</t>
  </si>
  <si>
    <t>Trường mẫu giáo Tuổi  Ngọc phường 8, thành phố Trà Vinh.</t>
  </si>
  <si>
    <t>2178/QĐ-UBND 05/7/2024</t>
  </si>
  <si>
    <t>Xây dựng Khu giáo dục thể chất dùng chung cho các điểm trường trên địa bàn thành phố Trà Vinh.</t>
  </si>
  <si>
    <t>Phường Nguyệt Hoá</t>
  </si>
  <si>
    <t>3423/QĐ-UBND 01/12/2023</t>
  </si>
  <si>
    <t>X</t>
  </si>
  <si>
    <t>Trường Tiểu học Tân Phú</t>
  </si>
  <si>
    <t>xã Tân Phú</t>
  </si>
  <si>
    <t>30PH, 27PCN, HMP,
 thiết bị</t>
  </si>
  <si>
    <t>1654/QĐ-UBND 14/7/2021; 933/QĐ-UBND 28/3/2025</t>
  </si>
  <si>
    <t>XI</t>
  </si>
  <si>
    <t>Trường Mẫu giáo Nhơn Thạnh: xây dựng các lớp nhóm trẻ (chuyển thành Trường Mầm non Nhơn Thạnh)</t>
  </si>
  <si>
    <t xml:space="preserve">Phường Phú Khương </t>
  </si>
  <si>
    <t>5831/QĐ-UBND 10/12/2024</t>
  </si>
  <si>
    <t>Trường TH-THCS Nhơn Thạnh; Hạng mục: 04 phòng học chức năng</t>
  </si>
  <si>
    <t>2025-2026</t>
  </si>
  <si>
    <t>5812/QĐ-UBND
09/12/2024</t>
  </si>
  <si>
    <t>XII</t>
  </si>
  <si>
    <t>Trường Mẫu giáo Hoa Phượng, xã Vang Quới Tây</t>
  </si>
  <si>
    <t>xã Lộc Thuận</t>
  </si>
  <si>
    <t>2340/QĐ-UBND 05/10/2021; 2090/QĐ-UBND 29/10/2025</t>
  </si>
  <si>
    <t>Trường Mẫu giáo Hương Nhãn, xã Tam Hiệp</t>
  </si>
  <si>
    <t>xã Phú Thuận</t>
  </si>
  <si>
    <t>3135/QĐ-UBND 25/12/2024;</t>
  </si>
  <si>
    <t>XIII</t>
  </si>
  <si>
    <t>Trường Mầm non Hòa Lợi, huyện Thạnh Phú</t>
  </si>
  <si>
    <t>3052/QĐ-UBND 
28/12/2023</t>
  </si>
  <si>
    <t>Trường Mầm non Mỹ Hưng, huyện Thạnh Phú</t>
  </si>
  <si>
    <t>3053/QĐ-UBND  28/12/2023</t>
  </si>
  <si>
    <t>Trường THCS An Điền, huyện Thạnh Phú</t>
  </si>
  <si>
    <t>305/QĐ-UBND  16/02/2024</t>
  </si>
  <si>
    <t>Trường THCS An Thạnh, huyện Thạnh Phú</t>
  </si>
  <si>
    <t>339/QĐ-SXD, 25/12/2023</t>
  </si>
  <si>
    <t>Trường Mầm non Mỹ An, huyện Thạnh Phú</t>
  </si>
  <si>
    <t>223/QĐ-SXD 11/10/2024</t>
  </si>
  <si>
    <t>Trường Mầm non Thạnh Hải, huyện Thạnh Phú</t>
  </si>
  <si>
    <t>3132/QĐ-UBND  25/12/2024</t>
  </si>
  <si>
    <t>Trường Mầm non An Qui, huyện Thạnh Phú</t>
  </si>
  <si>
    <t>xã An Qui</t>
  </si>
  <si>
    <t>3134/QĐ-UBND  25/12/2024</t>
  </si>
  <si>
    <t>XIV</t>
  </si>
  <si>
    <t>Trường Tiểu học Lê Thọ Xuân, xã Tân Hào, huyện Giồng Trôm</t>
  </si>
  <si>
    <t>1751/QĐ-UBND 23/7/2021; 777/QĐ-UBND  13/3/2025</t>
  </si>
  <si>
    <t>Trường Tiểu học Thuận Điền, huyện Giồng Trôm</t>
  </si>
  <si>
    <t>xã Lương Phú</t>
  </si>
  <si>
    <t>169/QĐ-SXD  26/8/2024</t>
  </si>
  <si>
    <t>Trường THCS Thuận Điền, huyện Giồng Trôm</t>
  </si>
  <si>
    <t>176/QĐ-SXD  29/8/2024</t>
  </si>
  <si>
    <t>Trường Mầm Non Phong Nẫm, huyện Giồng Trôm</t>
  </si>
  <si>
    <t>xã Lương Hòa</t>
  </si>
  <si>
    <t>238/QĐ-SXD  30/10/2024</t>
  </si>
  <si>
    <t>Trường Tiểu học Bình Hòa, huyện Giồng Trôm</t>
  </si>
  <si>
    <t>xã Giồng Trôm</t>
  </si>
  <si>
    <t>196/QĐ-SXD  16/9/2024</t>
  </si>
  <si>
    <t>XV</t>
  </si>
  <si>
    <t>Trường TH Hòa Lộc, huyện Mỏ Cày Bắc</t>
  </si>
  <si>
    <t>xã Tân  Thành Bình</t>
  </si>
  <si>
    <t>429/QĐ-SXD 13/11/2020</t>
  </si>
  <si>
    <t>Mục II</t>
  </si>
  <si>
    <t>Y TẾ, DÂN SỐ VÀ GIA ĐÌNH</t>
  </si>
  <si>
    <t>BQL DA  dân dụng và công nghiệp</t>
  </si>
  <si>
    <t>Xây dựng Bệnh viện đa khoa tỉnh Bến Tre</t>
  </si>
  <si>
    <t>phường Bến Tre</t>
  </si>
  <si>
    <t>cấp I</t>
  </si>
  <si>
    <t>2017-2026</t>
  </si>
  <si>
    <t>1594/QĐ-UBND 18/8/2015</t>
  </si>
  <si>
    <t>Cải tạo, nâng cấp Bệnh viện đa khoa tỉnh Vĩnh Long (giai đoạn 2)</t>
  </si>
  <si>
    <t>3527/QĐ-UBND  23/12/2021</t>
  </si>
  <si>
    <t>Cải tạo, nâng cấp Bệnh viện Phục hồi chức năng tỉnh Trà Vinh</t>
  </si>
  <si>
    <t>300 giường</t>
  </si>
  <si>
    <t>150/QĐ-UBND 06/02/2025</t>
  </si>
  <si>
    <t>Mua sắm trang thiết bị y tế các đơn vị trực thuộc Sở Y tế</t>
  </si>
  <si>
    <t>Trên địa bàn tỉnh</t>
  </si>
  <si>
    <t>TTB Y tế</t>
  </si>
  <si>
    <t>148/QĐ-UBND 06/02/2025</t>
  </si>
  <si>
    <t>Mở rộng Bệnh viện đa khoa tỉnh Trà Vinh; hạng mục: san lấp mặt bằng, hàng rào</t>
  </si>
  <si>
    <t>Châu Thành, TPTV</t>
  </si>
  <si>
    <t>1958/QĐ-UBND 8/11/2024</t>
  </si>
  <si>
    <t>Bệnh viện Phổi</t>
  </si>
  <si>
    <t>2616/QĐ-UBND  30/6/2025; 840/QĐ-UBND 15/8/2025</t>
  </si>
  <si>
    <t>Bệnh viện Tâm thần</t>
  </si>
  <si>
    <t>2617/QĐ-UBND  30/6/2025; 835/QĐ-UBND 15/8/2025</t>
  </si>
  <si>
    <t>Mua sắm thiết bị văn phòng  - Bệnh viện Đa khoa tỉnh Bến Tre</t>
  </si>
  <si>
    <t>mua sắm thiết bị</t>
  </si>
  <si>
    <t>689/QĐ-UBND  29/7/2025</t>
  </si>
  <si>
    <t>Mua sắm trang thiết bị y tế Bệnh viện đa khoa tỉnh Trà Vinh</t>
  </si>
  <si>
    <t>phường Nguyệt Hóa</t>
  </si>
  <si>
    <t>TTB</t>
  </si>
  <si>
    <t>2678/QĐ-UBND 18/11/2021</t>
  </si>
  <si>
    <t>Mua sắm trang thiết bị cho 03 Trung tâm y tế huyện Mỏ Cày Bắc, huyện Bình Đại và huyện Ba Tri</t>
  </si>
  <si>
    <t>Mỏ Cày Bắc, Ba Tri, Bình Đại</t>
  </si>
  <si>
    <t>1108/QĐ-UBND  11/4/2025; 688/QĐ-UBND  29/7/2025</t>
  </si>
  <si>
    <t>Mua sắm trang thiết bị y tế phục vụ khám, chữa bệnh tại Bệnh viện Nguyễn Đình Chiểu</t>
  </si>
  <si>
    <t>phường An Hội</t>
  </si>
  <si>
    <t>1626/QĐ-UBND  22/5/2025</t>
  </si>
  <si>
    <t>Đầu tư trang thiết bị cho Bệnh viện đa khoa Vĩnh Long (giai đoạn 2)</t>
  </si>
  <si>
    <t>phường Phước Hậu</t>
  </si>
  <si>
    <t>496/QĐ-UBND 19/3/2024</t>
  </si>
  <si>
    <t>Cải tạo Hệ thống xử lý nước thải hiện hữu, lắp đặt hệ thống quan trắc nước thải tự động, liên tục tại Bệnh viện Nguyễn Đình Chiểu</t>
  </si>
  <si>
    <t>cải tạo, mở rộng</t>
  </si>
  <si>
    <t>2024 - 2026</t>
  </si>
  <si>
    <t>2103/QĐ-UBND  30/10/2025</t>
  </si>
  <si>
    <t>Đầu tư hệ thống xử lý chất thải rắn - Bệnh viện Nguyễn Đình Chiểu</t>
  </si>
  <si>
    <t>1055/QĐ-UBND  07/4/2025; 2104/QĐ-UBND  30/10/2025</t>
  </si>
  <si>
    <t>Đường dây và trạm biến áp 1600 kVA Bệnh viện Nguyễn Đình Chiểu</t>
  </si>
  <si>
    <t>phường An Hội, Vĩnh Long</t>
  </si>
  <si>
    <t xml:space="preserve">Đường dây và trạm biến áp 1600 kVA </t>
  </si>
  <si>
    <t>2009/QĐ-UBND  23/10/2025</t>
  </si>
  <si>
    <t>Cải tạo, mở rộng Khoa Nội A - Bệnh viện Nguyễn Đình Chiểu</t>
  </si>
  <si>
    <t>1786/QĐ-UBND  29/5/2025</t>
  </si>
  <si>
    <t>Mục III</t>
  </si>
  <si>
    <t>VĂN HÓA, THÔNG TIN</t>
  </si>
  <si>
    <t>Tu bổ, tôn tạo các di tích lịch sử cấp Quốc gia và cấp tỉnh trên địa bàn tỉnh Trà Vinh</t>
  </si>
  <si>
    <t>trên địa bàn tỉnh</t>
  </si>
  <si>
    <t>Tu bổ, tôn tạo</t>
  </si>
  <si>
    <t>05/QĐ-SXD 20/3/2025</t>
  </si>
  <si>
    <t>Khu di tích lịch sử - văn hóa, cách mạng Bưng Lạc Địa</t>
  </si>
  <si>
    <t>134.182m2</t>
  </si>
  <si>
    <t>1092/QĐ-UBND  17/5/2024</t>
  </si>
  <si>
    <t>Tu bổ, tôn tạo Di tích kiến trúc nghệ thuật Đình Phú Lễ</t>
  </si>
  <si>
    <t>Cải tạo, nâng cấp</t>
  </si>
  <si>
    <t>1956/QĐ-UBND  11/6/2025</t>
  </si>
  <si>
    <t>Dự án Bảo tồn, tôn tạo và phát huy giá trị lịch sử đường Hồ Chí Minh trên biển (giai đoạn 2)</t>
  </si>
  <si>
    <t>xã Thạnh Phong, Thạnh Hải</t>
  </si>
  <si>
    <t>DT sàn xây dựng  khoảng 1.858,55 m2</t>
  </si>
  <si>
    <t>2785/QĐ-UBND  21/11/2024</t>
  </si>
  <si>
    <t>Tu bổ, tôn tạo di tích Căn cứ Tỉnh ủy Trà Vinh</t>
  </si>
  <si>
    <t>thị xã. Duyên Hải</t>
  </si>
  <si>
    <t>2023-2026</t>
  </si>
  <si>
    <t>2149/QĐ-UBND  04/12/2024; 857/QĐ-UBND 17/4/2025</t>
  </si>
  <si>
    <t>Xây dựng Quảng trường và Bia chiến thắng</t>
  </si>
  <si>
    <t>Cấp III</t>
  </si>
  <si>
    <t>1988/QĐ-UBND 22/10/2025</t>
  </si>
  <si>
    <t>Ban QLDA khu vực Mang Thít</t>
  </si>
  <si>
    <t>Trung tâm Văn hóa, Thông tin và Thể thao huyện Mang Thít</t>
  </si>
  <si>
    <t>xã Cái Nhum</t>
  </si>
  <si>
    <t>Hội trường 350 chỗ</t>
  </si>
  <si>
    <t>475/QĐ-UBND 14/3/2024</t>
  </si>
  <si>
    <t>Khu dân cư Lạc Địa, xã Phú Lễ, huyện Ba Tri</t>
  </si>
  <si>
    <t>14,7 ha</t>
  </si>
  <si>
    <t>1748/QĐ-UBND 10/8/2022; 1291/QĐ-UBND  10/6/2024</t>
  </si>
  <si>
    <t>Công viên truyền hình huyện Tam Bình</t>
  </si>
  <si>
    <r>
      <t>31.000 m</t>
    </r>
    <r>
      <rPr>
        <vertAlign val="superscript"/>
        <sz val="12"/>
        <color theme="1"/>
        <rFont val="Times New Roman"/>
        <family val="1"/>
      </rPr>
      <t>2</t>
    </r>
  </si>
  <si>
    <t>2022-2026</t>
  </si>
  <si>
    <t>2424/QĐ-UBND  24/11/2022; 129/QĐ-UBND  23/01/2025</t>
  </si>
  <si>
    <t>Trung tâm văn hoá, thể thao truyền hình huyện Vũng Liêm</t>
  </si>
  <si>
    <t>26.300 m2</t>
  </si>
  <si>
    <t>1653/QĐ-UBND 16/8/2022</t>
  </si>
  <si>
    <t>Mục IV</t>
  </si>
  <si>
    <t>BẢO VỆ MÔI TRƯỜNG</t>
  </si>
  <si>
    <t>BQL DA dân dụng và công nghiệp tỉnh</t>
  </si>
  <si>
    <t>Nhà máy xử lý nước thải thị xã Duyên Hải</t>
  </si>
  <si>
    <t>6.000 m3/ngđ</t>
  </si>
  <si>
    <t>2025-2028</t>
  </si>
  <si>
    <t>534/QĐ-UBND 13/3/2025</t>
  </si>
  <si>
    <t>Dự án khởi công mới trong giai đoạn 5 năm 2026 - 2030</t>
  </si>
  <si>
    <t>Đầu tư, mở rộng bãi rác An Hiệp, huyện Ba Tri (giai đoạn 3)</t>
  </si>
  <si>
    <t>xã An Hiệp</t>
  </si>
  <si>
    <t>Mở rộng 6,68 ha</t>
  </si>
  <si>
    <t>23833/QĐ-UBND  03/11/2025</t>
  </si>
  <si>
    <t>Nhà máy xử lý nước thải huyện Cầu Kè</t>
  </si>
  <si>
    <t>xã Cầu Kè, An Phú Tân</t>
  </si>
  <si>
    <t>100m3/ngày /đêm</t>
  </si>
  <si>
    <t>1905/QĐ-UBND  21/7/2023</t>
  </si>
  <si>
    <t>Xây dựng nhà máy xử lý nước thải sinh hoạt tập trung</t>
  </si>
  <si>
    <t xml:space="preserve">704/QĐ-UBND  01/3/2024 </t>
  </si>
  <si>
    <t>Mục V</t>
  </si>
  <si>
    <t>GIAO THÔNG</t>
  </si>
  <si>
    <t>Đường từ ngã ba QL54 và ĐT.907 đến sông Hậu huyện Trà Ôn (ĐT907 nối dài)</t>
  </si>
  <si>
    <t>xã Trà Ôn</t>
  </si>
  <si>
    <t>3,034km</t>
  </si>
  <si>
    <t>2501/QĐ-UBND 
21/9/2020, 
695/QĐ-UBND  08/4/2022,
1921/QĐ-UBND 30/9/2024;
2639/QĐ-UBND 20/12/2024;  2230/QĐ-UBND 31/10/2024; 2428/QĐ-UBND  04/11/2025</t>
  </si>
  <si>
    <t>Cầu Tam Bình và đường kết nối từ đường tỉnh 905 đến đường tỉnh 901 (đường tỉnh 905 nối dài, đoạn km15+300 - km22+061)</t>
  </si>
  <si>
    <t>xã Tam Bình, xã Trà Côn và xã Hòa Bình</t>
  </si>
  <si>
    <t>Chiều dài tuyến 7.062m; 06 BTCT</t>
  </si>
  <si>
    <t>2023- 2027</t>
  </si>
  <si>
    <t>2231/QĐ-UBND, 31/10/2024; 30/QĐ-UBND, 10/01/2025; 634/QĐ-UBND, 18/7/2025 2430/QĐ-UBND  4/11/2025</t>
  </si>
  <si>
    <t>Nâng cấp, mở rộng Đường tỉnh 915</t>
  </si>
  <si>
    <t xml:space="preserve">các xã: An Phú Tân, Tân Hòa, Phong Thạnh, Hàm Giang, Đại An, Lưu Nghiệp Anh  </t>
  </si>
  <si>
    <t>Tổng chiều dài khoảng 49,8 km</t>
  </si>
  <si>
    <t>1085/QĐ-UBND 07/6/2021; 1281/QĐ-UBND 02/7/2021; 983/QĐ-UBND 31/5/2022; 2032/QĐ-UBND  18/11/2024</t>
  </si>
  <si>
    <t>Tuyến tránh QL.57 (đường dẫn cầu Đình Khao)</t>
  </si>
  <si>
    <t>xã Long Hồ, xã Bình Phước, xã Nhơn Phú</t>
  </si>
  <si>
    <t>Tổng chiều dài khoảng 7,12 km và 06 cầu tải trọng HL.93</t>
  </si>
  <si>
    <t>2024- 2028</t>
  </si>
  <si>
    <t>1286/QĐ-UBND  03/7/2024; 
2357/QĐ-UBND  15/11/2024</t>
  </si>
  <si>
    <t>1.305.168</t>
  </si>
  <si>
    <t>Đường tỉnh 907 tỉnh Vĩnh Long (giai đoạn 2)</t>
  </si>
  <si>
    <t>các xã: Hiếu Phụng,  Hiếu Thành, Trung Ngãi, Cái Nhum, Nhơn Phú, Bình Phước</t>
  </si>
  <si>
    <t>37,4km và 16 cầu</t>
  </si>
  <si>
    <t>2023-2027</t>
  </si>
  <si>
    <t>766/QĐ-UBND  10/4/2023</t>
  </si>
  <si>
    <t>Cải tạo, nâng cấp ĐT.910B tỉnh Vĩnh Long</t>
  </si>
  <si>
    <t>Phường Bình Minh, xã Mỹ Thuận</t>
  </si>
  <si>
    <t>Đường dài 8,6 km mở rộng mặt cầu 08 cầu</t>
  </si>
  <si>
    <t>1740/QĐ-UBND  21/7/2023</t>
  </si>
  <si>
    <t>Đường từ Quốc lộ 53 - Khu công nghiệp Hòa Phú (ĐT.909B) - Đường Phú Lộc Bầu Gốc - Quốc lộ 1 tỉnh Vĩnh Long</t>
  </si>
  <si>
    <t>Thành phố Vĩnh Long, huyện Long Hồ và Tam Bình</t>
  </si>
  <si>
    <t>14,76km và 11 cầu</t>
  </si>
  <si>
    <t>1837/QĐ-UBND 13/7/2021; 628/QĐ-UBND 31/3/2022</t>
  </si>
  <si>
    <t>Đường vành đai 1, huyện Vũng Liêm</t>
  </si>
  <si>
    <t>Xã Trung Thành - Trung Thành Đông</t>
  </si>
  <si>
    <t>4.300m</t>
  </si>
  <si>
    <t>2507/QĐ-UBND  02/12/2022; 2986/QĐ-UBND 09/12/2025</t>
  </si>
  <si>
    <t>Nâng cấp, mở rộng đường tỉnh 903 (đoạn từ vòng xoay ngã 5 thị trấn Cái Nhum đến đường tỉnh 902), huyện Mang Thít</t>
  </si>
  <si>
    <t>Thị trấn Cái Nhum và xã An Phước</t>
  </si>
  <si>
    <t>3,78km</t>
  </si>
  <si>
    <t xml:space="preserve">2710a/QĐ-UBND 29/11/2023; 43/QĐ-UBND  06/02/2024 </t>
  </si>
  <si>
    <t>Nâng cấp, mở rộng đường Trương Văn Kỉnh (Phú Hòa - Hòa Hữu - Công Thiện Hùng đến Trần Văn Ẩn)</t>
  </si>
  <si>
    <t>Các phường: Trà Vinh, Nguyệt Hóa, Long Đức</t>
  </si>
  <si>
    <t>Đường đô thị; dài  5.210m, BT GPMB</t>
  </si>
  <si>
    <t>2391/QĐ-UBND 31/12/2024</t>
  </si>
  <si>
    <t>Dự án đầu tư xây dựng Cầu Đình Khao nối hai tỉnh Vĩnh Long và Bến Tre theo phương thức đối tác công tư</t>
  </si>
  <si>
    <t>Xã Nhơn Phú và xã Phú Phụng</t>
  </si>
  <si>
    <t>01 Cầu và 4,3km đường giao thông</t>
  </si>
  <si>
    <t>2024-2028</t>
  </si>
  <si>
    <t xml:space="preserve">1406/QĐ-UBND  26/9/2025 </t>
  </si>
  <si>
    <t xml:space="preserve">Xây dựng Đường huyện 6 kéo dài từ giáp Quốc lộ 60, xã Hiếu Tử đến giáp Đường tỉnh 912, xã Tập Ngãi, huyện Tiểu Cần </t>
  </si>
  <si>
    <t>xã Tập Ngãi</t>
  </si>
  <si>
    <t>chiều dài khoảng 7,3 km, cấp IV ĐB và 06 cầu BTCT</t>
  </si>
  <si>
    <t>902/QĐ-UBND  28/5/2024</t>
  </si>
  <si>
    <t>Đường huyện 30 xã Long Hòa, Hòa Minh, huyện Châu Thành, tỉnh Trà Vinh</t>
  </si>
  <si>
    <t>xã Hòa Minh, Long Hòa</t>
  </si>
  <si>
    <t>Cấp VI ĐB; chiều dài khoảng 15,62 km và 12 cầu BTCT</t>
  </si>
  <si>
    <t>2048/QĐ-UBND  29/12/2023</t>
  </si>
  <si>
    <t>Xây dựng Bến thủy nội địa Dân Thành, thị xã Duyên Hải</t>
  </si>
  <si>
    <t>92/QĐ-SXD  26/5/2025</t>
  </si>
  <si>
    <t>Xây dựng các cầu bắt qua sông trên địa bàn huyện Càng Long</t>
  </si>
  <si>
    <t>xã Nhị Long, Bình Phú, An Trường</t>
  </si>
  <si>
    <t>Cầu BTCT</t>
  </si>
  <si>
    <t>2953/QĐ-UBND  21/12/2021; 1505/QĐ-UBND 19/6/2025</t>
  </si>
  <si>
    <t>Nâng cấp, mở rộng các tuyến đường nội ô thị trấn huyện Cầu Kè</t>
  </si>
  <si>
    <t>Hạ tầng kỹ thuật</t>
  </si>
  <si>
    <t>237/QĐ-UBND 19/02/2025; 976/QĐ-UBND  29/4/2025</t>
  </si>
  <si>
    <t>Đường Vành đai phía Đông, huyện Tiểu Cần</t>
  </si>
  <si>
    <t>xã Tiểu Cần, Tập Ngãi</t>
  </si>
  <si>
    <t>Đường cấp III ĐB, dài khoảng 6,5km; mặt đường rộng 11m</t>
  </si>
  <si>
    <t>1835/QĐ-UBND 30/11/2023</t>
  </si>
  <si>
    <t>Đường trục Tây Bắc - Đông Nam</t>
  </si>
  <si>
    <t>xã Tân Hòa, Hùng Hòa</t>
  </si>
  <si>
    <t>cấp III ĐB</t>
  </si>
  <si>
    <t>138/QĐ-UBND 04/02/2025</t>
  </si>
  <si>
    <t>Đường D6 (Lê Văn Tám nối dài) huyện Tiểu Cần</t>
  </si>
  <si>
    <t>xã Tiểu Cần</t>
  </si>
  <si>
    <t>139/QĐ-UBND 04/02/2025</t>
  </si>
  <si>
    <t>Tuyến đường D1B, xã Dân Thành, thị xã Duyên Hải</t>
  </si>
  <si>
    <t>Đường đô thị; dài 1.637m, nền đường 20m, mặt đường 12m</t>
  </si>
  <si>
    <t>1959/QĐ-UBND  08/11/2024</t>
  </si>
  <si>
    <t>Cầu Bình Đông trên ĐH.23, huyện Mỏ Cày Nam</t>
  </si>
  <si>
    <t>xã Hương Mỹ</t>
  </si>
  <si>
    <t>1857/QĐ-UBND  03/6/2025</t>
  </si>
  <si>
    <t>Đường ĐX.01 (đoạn nối từ tuyến QL.60 mới đến cầu Bảy Đơ xã An Thới), xã Thành Thới A, huyện Mỏ Cày Nam</t>
  </si>
  <si>
    <t>Chiều dài tuyến 3.870m, đường GTNT</t>
  </si>
  <si>
    <t>1746/QĐ-UBND  29/5/2025</t>
  </si>
  <si>
    <t>Đường ĐA.04 (đoạn nối từ tuyến QL.57 đến tiếp giáp đường ĐX.01), xã Ngãi Đăng, huyện Mỏ Cày Nam</t>
  </si>
  <si>
    <t>Chiều dài tuyến 2.772m, đường GTNT</t>
  </si>
  <si>
    <t>241/QĐ-SXD  29/5/2025</t>
  </si>
  <si>
    <t>Nâng cấp, mở rộng, hệ thống thoát nước đường Giồng Nhỏ (giai đoạn 2) xã Phú Thuận</t>
  </si>
  <si>
    <t>Chiều dài tuyến 2.400, đường cấp V</t>
  </si>
  <si>
    <t>237/QĐ-SXD  29/5/2025</t>
  </si>
  <si>
    <t xml:space="preserve"> Đường huyện ĐH.01 (đoạn từ nghĩa trang liệt sỹ huyện đến đường vào cầu Rạch Miễu 2), huyện Châu Thành.</t>
  </si>
  <si>
    <t>Chiều dài tuyến 1.200, đường cấp V</t>
  </si>
  <si>
    <t>236/QĐ-SXD  29/5/2025</t>
  </si>
  <si>
    <t>Đường ĐX.03 (đường Giồng Giữa), xã Phú Thuận, huyện Bình Đại</t>
  </si>
  <si>
    <t>Chiều dài tuyến 1.500, đường cấp V</t>
  </si>
  <si>
    <t>238/QĐ-SXD  29/5/2025</t>
  </si>
  <si>
    <t> Cầu Rạch Bần trên ĐH.22, huyện Mỏ Cày Nam</t>
  </si>
  <si>
    <t>1506/QĐ-UBND  02/10/2025</t>
  </si>
  <si>
    <t>Xây dựng cầu Ba Lai 6 trên tuyến đường Bắc Nam (ĐT.DK08) liên huyện Bình Đại - Giồng Trôm, tỉnh Bến Tre</t>
  </si>
  <si>
    <t>Xã Châu Hưng, Lương Hoà</t>
  </si>
  <si>
    <t>1125/QĐ-UBND  12/4/2025; 2355/QĐ-UBND 26/6/2025</t>
  </si>
  <si>
    <t>Nâng cấp đường vào cảng Giao Long đoạn từ vòng xoay quốc lộ 57B đến vòng xoay ĐT.DK.07</t>
  </si>
  <si>
    <t>Chiều dài tuyến 1.629m, đường cấp III</t>
  </si>
  <si>
    <t>1753/QĐ-UBND  29/5/2025</t>
  </si>
  <si>
    <t>Nâng cấp, thảm bê tông nhựa nóng ĐT.886 (Đoạn từ giáp QL.57B đến UBND xã Thừa Đức) và 02 cầu trên tuyến đường vào cầu Cống Bể Lớn</t>
  </si>
  <si>
    <t>Thảm bê tông nhựa ĐT.886, xây dựng 02 BTCT</t>
  </si>
  <si>
    <t>1754/QĐ-UBND  29/5/2025</t>
  </si>
  <si>
    <t>Xây dựng Cầu Đông Kinh, huyện Chợ Lách</t>
  </si>
  <si>
    <t>Xã Vĩnh Thành, Hưng Khánh Trung</t>
  </si>
  <si>
    <t>Cầu BTCT, HL.93</t>
  </si>
  <si>
    <t>1780/QĐ-UBND  29/5/2025</t>
  </si>
  <si>
    <t xml:space="preserve">Nâng cấp đường xã và ĐH.16 đoạn từ cuối tuyến kết nối gói thầu xây lắp số 3 thuộc dự án Cầu Ba Lai 8 đến UBND xã Tân Xuân; 
</t>
  </si>
  <si>
    <t>Xã Tân Xuân, Bảo Thạnh</t>
  </si>
  <si>
    <t>Chiều dài tuyến 5.500m, đường cấp IV</t>
  </si>
  <si>
    <t>1757/QĐ-UBND  29/5/2025</t>
  </si>
  <si>
    <t>ĐH 25 đoạn từ trung tâm UBND xã Mỹ Hưng đến giáp ĐH.92</t>
  </si>
  <si>
    <t>Xã Qưới Điền</t>
  </si>
  <si>
    <t>Chiều dài tuyến 3.500m, đường cấp V</t>
  </si>
  <si>
    <t>1764/QĐ-UBND  29/5/2025</t>
  </si>
  <si>
    <t>Cầu Vàm Thủ trên tuyến ĐH.30 huyện Thạnh Phú và 02 đường dẫn vào cầu</t>
  </si>
  <si>
    <t>Xã Thạnh Phong, Thạnh Hải</t>
  </si>
  <si>
    <t>Chiều dài tuyến 2.500m, đường cấp V</t>
  </si>
  <si>
    <t>1765/QĐ-UBND  29/5/2025</t>
  </si>
  <si>
    <t>Đường huyện ĐH.04 (đoạn từ đường Huỳnh Tấn Phát đến giáp dự án Đường vào Trung tâm xã An Hóa cũ (nay là xã An Phước)), huyện Châu Thành</t>
  </si>
  <si>
    <t>Chiều dài tuyến 3.300m, đường cấp V</t>
  </si>
  <si>
    <t>1767/QĐ-UBND  29/5/2025</t>
  </si>
  <si>
    <t>Cải tạo, nâng cấp đường Huyện lộ 22 (đoạn nối từ cầu 17/1 mới đến bến đò Phước Lý), xã Bình Khánh, huyện Mỏ Cày Nam</t>
  </si>
  <si>
    <t>Xã Mỏ Cày, Đồng Khởi</t>
  </si>
  <si>
    <t>Chiều dài tuyến 9.100m, cầu BTCT</t>
  </si>
  <si>
    <t>1722/QĐ-UBND  29/5/2025</t>
  </si>
  <si>
    <t>Gia cố mặt đê đoạn từ cống đập Ba Lai đến Bến đò Thủ và đoạn từ cống Đường Khai đến giao với dự án cầu Ba Lai 8 (bao gồm cầu cống trên tuyến)</t>
  </si>
  <si>
    <t>Chiều dài tuyến 9.500m, đường cấp VI</t>
  </si>
  <si>
    <t>1758/QĐ-UBND  29/5/2025</t>
  </si>
  <si>
    <t>Đường ĐX.01, xã Bình Thắng, huyện Bình Đại</t>
  </si>
  <si>
    <t>Chiều dài tuyến 1.600m, đường cấp VI</t>
  </si>
  <si>
    <t>2391/QĐ-SXD  29/5/2025</t>
  </si>
  <si>
    <t>ĐH.DK.14 (đoạn từ ĐH.03 đến vòng xoay Hữu Định), huyện Châu Thành</t>
  </si>
  <si>
    <t>Xã Giao Long, phường Phú Tân</t>
  </si>
  <si>
    <t>Đường cấp V đồng bằng</t>
  </si>
  <si>
    <t>1784/QĐ-UBND  29/5/2025</t>
  </si>
  <si>
    <t>ĐH.DK.02 (Từ ĐH.12 cầu kênh Tự Chảy đến ranh huyện Giồng Trôm), xã An Phú Trung, huyện Ba Tri</t>
  </si>
  <si>
    <t>Xã An Phú Trung, Hưng Nhượng</t>
  </si>
  <si>
    <t>Chiều dài tuyến 6.000m, đường cấp V</t>
  </si>
  <si>
    <t>1783/QĐ-UBND  29/5/2025</t>
  </si>
  <si>
    <t>Xây dựng mới cầu Mỹ Thạnh, huyện Giồng Trôm</t>
  </si>
  <si>
    <t>1450/QĐ-UBND  30/9/2025</t>
  </si>
  <si>
    <t>Cầu Quới An trên đường tỉnh 902 tỉnh Vĩnh Long</t>
  </si>
  <si>
    <t>Xã Cái Nhum và xã Quới An</t>
  </si>
  <si>
    <t>2117/QĐ-UBND 30/10/2025</t>
  </si>
  <si>
    <t>Cầu Đình Đôi xã Trung Ngãi, xã Càng Long tỉnh Vĩnh Long</t>
  </si>
  <si>
    <t>Xã Trung Nghĩa và xã Nhị Long Phú</t>
  </si>
  <si>
    <t>BTCT</t>
  </si>
  <si>
    <t>2804/QĐ-UBND 27/11/2025</t>
  </si>
  <si>
    <t>Đường D6, mở rộng thành phố Trà Vinh</t>
  </si>
  <si>
    <t>Phường Nguyệt Hóa và Phường Long Đức</t>
  </si>
  <si>
    <t>Cấp II đồng bằng; Đường đô thị</t>
  </si>
  <si>
    <t>2026-2029</t>
  </si>
  <si>
    <t>2845/QĐ-UBND 01/12/2025</t>
  </si>
  <si>
    <t xml:space="preserve">BQL DA khu vực Tiểu Cần </t>
  </si>
  <si>
    <t>Đường nối Quốc lộ 60 - Quốc lộ 54, huyện Tiểu Cần</t>
  </si>
  <si>
    <t>Chiều dài tuyến 4.045m; 04 cầu BTCT, dải 115,2m</t>
  </si>
  <si>
    <t>3913/QĐ-UBND 10/12/2020; '1282/QĐ-UBND 02/7/2021; 83/QĐ-UBND 18/01/2023</t>
  </si>
  <si>
    <t>Đường giao thông Đại Mong - Bà Ép, xã Phú Cần (Điểm đầu từ giáp đường nhựa hiện hữu đến giáp đường nối QL 54 - 60), Giai đoạn 2</t>
  </si>
  <si>
    <t>Tổng chiều chiều dài 1.100m</t>
  </si>
  <si>
    <t>4070/QĐ-UBND  12/12/2024</t>
  </si>
  <si>
    <t>Đường huyện 32B (đường 30/4), thị trấn Cái Nhum, huyện Mang Thít</t>
  </si>
  <si>
    <t>Chiều dài phần đường khoảng 3.534m</t>
  </si>
  <si>
    <t>664/QĐ-UBND 03/4/2025</t>
  </si>
  <si>
    <t>Đường D7 và đường trục chính đô thị, thị trấn Cái Nhum, huyện Mang Thít</t>
  </si>
  <si>
    <t>Chiều dài tuyến đường khoảng 724m</t>
  </si>
  <si>
    <t>2107/QĐ-UBND 22/10/2024</t>
  </si>
  <si>
    <t>Đường liên ấp Sóc Ruộng - Gia Kiết, xã Tân Mỹ, huyện Trà Ôn</t>
  </si>
  <si>
    <t>xã Trà Côn</t>
  </si>
  <si>
    <t>4,45km</t>
  </si>
  <si>
    <t>1766/QĐ-UBND  09/9/2024</t>
  </si>
  <si>
    <t>Đầu tư nâng cấp, mở rộng hạ tầng thị trấn Cầu Ngang</t>
  </si>
  <si>
    <t>xã Cầu Ngang</t>
  </si>
  <si>
    <t>Đường đô thị</t>
  </si>
  <si>
    <t>2855/QĐ-UBND 08/12/2021</t>
  </si>
  <si>
    <t>Đường ĐA.12 (tuyến lộ nối Giồng Trâm- Nhơn Thạnh) xã Phú Nhuận</t>
  </si>
  <si>
    <t>GTNT</t>
  </si>
  <si>
    <t>615/QĐ-SGTVT 13/12/2024; 3025/QĐ-UBND 11/12/2025</t>
  </si>
  <si>
    <t>Cầu liên ấp 2A, ấp 3 xã Nhơn Thạnh</t>
  </si>
  <si>
    <t>phường Phú Khương</t>
  </si>
  <si>
    <t>Xây dựng HTTN đường Nguyễn Thị Định (đoạn từ giao với lộ Bờ Đắp tới ngã ba Phú Hưng)</t>
  </si>
  <si>
    <t>Hạ tầng kỹ thuật
dài 519m</t>
  </si>
  <si>
    <t xml:space="preserve"> 5829/QĐ-UBND 10/12/2024; 3025/QĐ-UBND 11/12/2025</t>
  </si>
  <si>
    <t>Cầu bắt qua kênh Sông Mã</t>
  </si>
  <si>
    <t>2023 - 2026</t>
  </si>
  <si>
    <t xml:space="preserve">5522/QĐ-UBND
21/11/2024; 3025/QĐ-UBND 11/12/2025 </t>
  </si>
  <si>
    <t>Nâng cấp, mở rộng đường cặp kênh Chín Tế (đoạn từ QL.60 đến điểm cuối kênh Chín Tế ra đường Nguyễn Thị Định)</t>
  </si>
  <si>
    <t>phường Phú Tân</t>
  </si>
  <si>
    <t>Dài 1600m</t>
  </si>
  <si>
    <t xml:space="preserve">5776/QĐ-UBND
03/12/2024; 3025/QĐ-UBND 11/12/2025 </t>
  </si>
  <si>
    <t>Cầu Chùa xã Sơn Đông</t>
  </si>
  <si>
    <t>phường Sơn Đông</t>
  </si>
  <si>
    <t xml:space="preserve">5817/QĐ-UBND
09/12/2024; 3025/QĐ-UBND 11/12/2025 </t>
  </si>
  <si>
    <t>Nâng cấp, mở rộng lộ Giồng Xoài</t>
  </si>
  <si>
    <t>5827/QĐ-UBND
10/12/2024</t>
  </si>
  <si>
    <t>Nâng cấp, mở rộng lộ Mỹ Thạnh An - Phú Nhuận</t>
  </si>
  <si>
    <t>GTNT cấp IV dài 2591,96m</t>
  </si>
  <si>
    <t>5828/QĐ-UBND
10/12/2024</t>
  </si>
  <si>
    <t>Đường ĐA.06 (đường vào khu căn cứ), xã Nhơn Thạnh</t>
  </si>
  <si>
    <t>GTNT cấp IV dài 907,3m</t>
  </si>
  <si>
    <t>5393/QĐ-UBND
14/11/2024</t>
  </si>
  <si>
    <t xml:space="preserve">Đường ĐX.03 (đoạn từ QL.57B đến Đê Sông Tiền), xã Vang Quới Đông </t>
  </si>
  <si>
    <t>Tổng chiều dài 3.739,65m</t>
  </si>
  <si>
    <t>2613/QĐ-UBND 13/11/2023</t>
  </si>
  <si>
    <t>Đường vào cầu và cầu Bà Nhuộm trên đường ĐH.07, xã Vang Quới Đông, huyện Bình Đại</t>
  </si>
  <si>
    <t>3197/QĐ-UBND-31/12/2024</t>
  </si>
  <si>
    <t>BQL DA khu vực Châu Thành - Bến Tre</t>
  </si>
  <si>
    <t>Cầu số 10 trên Đường huyện ĐH.01 xã Tường Đa, huyện Châu Thành</t>
  </si>
  <si>
    <t>xã Phú Túc</t>
  </si>
  <si>
    <t xml:space="preserve">2583/QĐ-UBND  22/5/2025 </t>
  </si>
  <si>
    <t>Cầu Chợ Thành Triệu trên Đường huyện ĐH.01 xã Thành Triệu, huyện Châu Thành</t>
  </si>
  <si>
    <t>xã Tiên Thủy</t>
  </si>
  <si>
    <t xml:space="preserve">2582/QĐ-UBND  22/5/2025 </t>
  </si>
  <si>
    <t>Đường vào Trung tâm xã An Hóa, huyện Châu Thành</t>
  </si>
  <si>
    <t>Chiều dài tuyến 2.700m, đường cấp V</t>
  </si>
  <si>
    <t>3006/QĐ-UBND  16/11/2020; 1956/QĐ-UBND  21/10/2025</t>
  </si>
  <si>
    <t>Đường ĐA.03 (Xóm Rẫy ấp Linh Phụng), xã Long Mỹ</t>
  </si>
  <si>
    <t>xã Phước Long</t>
  </si>
  <si>
    <t>636/QĐ-SGTVT  23/12/2024</t>
  </si>
  <si>
    <t>Đường ĐC.05 (điểm đầu từ ĐH.10, điểm cuối đường ĐA.03), xã Bình Thành</t>
  </si>
  <si>
    <t>2093/QĐ-UBND 29/10/2025 </t>
  </si>
  <si>
    <t>Đường từ cầu Đập xã Hưng Nhượng đến bến đò xã Hưng Lễ đi huyện Thạnh Phú (ĐT.DK.04)</t>
  </si>
  <si>
    <t>1582/QĐ-UBND 08/7/2021; 835/QĐ-UBND  19/3/2025</t>
  </si>
  <si>
    <t>Đường ĐX.03 (từ ĐX 01 đến Cầu Mười Chành, giáp xã An Thới), xã Ngãi Đăng</t>
  </si>
  <si>
    <t>xã Ngãi Đăng</t>
  </si>
  <si>
    <t>13663/QĐ-UBND  11/12/2024</t>
  </si>
  <si>
    <t>Đường ĐX.03 (từ QL.60 đến giáp xã An Thới), xã An Thạnh</t>
  </si>
  <si>
    <t>xã An Thạnh</t>
  </si>
  <si>
    <t>13664/QĐ-UBND  11/12/2024</t>
  </si>
  <si>
    <t>Xây dựng đường ĐH.DK.43 (đoạn từ QL.57 đến QL.60 mới)</t>
  </si>
  <si>
    <t>xã Mỏ Cày</t>
  </si>
  <si>
    <t>Đường cấp IV đồng bằng</t>
  </si>
  <si>
    <t>3133/QĐ-UBND 25/12/2024</t>
  </si>
  <si>
    <t>Đường ĐX.01 (đoạn từ ĐX.02 đến cầu Mặt Hàn xã Tân Hội), xã Hòa Lộc.</t>
  </si>
  <si>
    <t>xã Tân Thành Bình</t>
  </si>
  <si>
    <t>5821/QĐ-UBND 30/12/2024</t>
  </si>
  <si>
    <t>Đường ĐX.01 (Đoạn từ ĐH-DK38 đến giáp xã Tân  Phú Tây), thị trấn Phước Mỹ Trung</t>
  </si>
  <si>
    <t>xã Phước Mỹ Trung</t>
  </si>
  <si>
    <t>5700/QĐ-UBND 24/12/2024; 5823/QĐ-UBND 30/12/2024</t>
  </si>
  <si>
    <t>ĐX.01 (Đường 8/3 liên xã Khánh Thạnh Tân - Tân Bình), xã Khánh Thạnh Tân - giai đoạn 2</t>
  </si>
  <si>
    <t>xã Nhuận Phú Tân</t>
  </si>
  <si>
    <t>5699/QĐ-UBND 24/12/2024; 5822/QĐ-UBND 30/12/2024</t>
  </si>
  <si>
    <t>Đường ĐX.01 (đoạn từ đường ĐH.21 - ĐH.18, xã Nhuận Phú Tân</t>
  </si>
  <si>
    <t>Cấp A</t>
  </si>
  <si>
    <t>3070/QĐ-UBND 29/12/2023</t>
  </si>
  <si>
    <t>Nâng cấp, mở rộng Đường ĐH.34 (đoạn từ ranh Chợ Lách đến UBND xã Thạnh Ngãi -giai đoạn 1)</t>
  </si>
  <si>
    <t>Cấp IV</t>
  </si>
  <si>
    <t>3067/QĐ-UBND 21/12/2024</t>
  </si>
  <si>
    <t>Đường từ QL.57 đến đê bao Tân Thành Bình - Thạnh Ngãi - Phú Mỹ (ĐT.DK.09), huyện Mỏ Cày Bắc</t>
  </si>
  <si>
    <t>Xã phước Mỹ Trung</t>
  </si>
  <si>
    <t>Chiều dài tuyến 5.260m, đường GTNT</t>
  </si>
  <si>
    <t>1904/QĐ-UBND  17/10/2025</t>
  </si>
  <si>
    <t>Đường ĐX.03 (Đường liên xã Hòa Lợi - Quới Điền), xã Hòa Lợi</t>
  </si>
  <si>
    <t>xã Quới Điền</t>
  </si>
  <si>
    <t>608/QĐ-SGTVT  06/12/2023</t>
  </si>
  <si>
    <t>Đường ĐA.02 (đoạn từ Hai Nhiện đến ấp Quí Lợi), xã Hòa Lợi</t>
  </si>
  <si>
    <t>685/QĐ-SGTVT  25/12/2023</t>
  </si>
  <si>
    <t>Xây dựng cầu Thạnh Tân, xã Bình Thạnh, huyện Thạnh Phú</t>
  </si>
  <si>
    <t>3317/QĐ-UBND  31/12/2024</t>
  </si>
  <si>
    <t>Nâng cấp, sửa chữa Đường tỉnh 914 (các đoạn Km03+444 - Km04+844; Km05+944 - Km09+744 và Km24+800 - Km26+200)</t>
  </si>
  <si>
    <t>Xã Đôn Châu và xã Long Hữu</t>
  </si>
  <si>
    <t>08/QĐ-SXD 20/3/2025</t>
  </si>
  <si>
    <t>Đường quanh Bệnh viện Đa khoa tỉnh</t>
  </si>
  <si>
    <t>Đường cấp II đô thị</t>
  </si>
  <si>
    <t>1752/QĐ-UBND  29/5/2025</t>
  </si>
  <si>
    <t>Đường vào cụm công nghiệp Tân Bình, huyện Bình Tân, tỉnh Vĩnh Long</t>
  </si>
  <si>
    <t>xã Tân Quới</t>
  </si>
  <si>
    <t>1,22ha</t>
  </si>
  <si>
    <t>991/QĐ-UBND  23/05/2024</t>
  </si>
  <si>
    <t>Nâng cấp, mở rộng Cầu Trâm Bầu và đường kết nối tỉnh lộ 915, xã Ninh Thới, huyện Cầu Kè</t>
  </si>
  <si>
    <t>xã Phong Thạnh</t>
  </si>
  <si>
    <t>Công trình giao thông cấp IV</t>
  </si>
  <si>
    <t>2245/QĐ-UBND  25/7/2024; 2419/QĐ-UBND  08/8/2024</t>
  </si>
  <si>
    <t>XVI</t>
  </si>
  <si>
    <t>Xây dựng tuyến đường A3 xã Dân Thành</t>
  </si>
  <si>
    <t>cấp IV</t>
  </si>
  <si>
    <t>1787/QĐ-UBND 26/10/2023</t>
  </si>
  <si>
    <t>XVII</t>
  </si>
  <si>
    <t>Cầu Tân Mỹ, xã Tân Mỹ</t>
  </si>
  <si>
    <t xml:space="preserve">Xã Mỹ Chánh Hòa </t>
  </si>
  <si>
    <t>638/QĐ-SGTVT 13/11/2020; 2761/QĐ-UBND 25/11/2025</t>
  </si>
  <si>
    <t>Nâng cấp đường ĐH.DK.05 (đoạn từ HL.10 đến cống Vàm Hồ), huyện Ba Tri, tỉnh Bến Tre</t>
  </si>
  <si>
    <t>Chiểu dài tuyến 3.883m, đường cấp V</t>
  </si>
  <si>
    <t>2000/QĐ-UBND  23/8/2021; 1993/QĐ-UBND 22/10/2025</t>
  </si>
  <si>
    <t>XVIII</t>
  </si>
  <si>
    <t>Nâng cấp, cải tạo các tuyến đường trung tâm thị trấn Tân Quới, huyện Bình Tân</t>
  </si>
  <si>
    <t>3.384m</t>
  </si>
  <si>
    <t>3204/QĐ-UBND  28/11/2022</t>
  </si>
  <si>
    <t>XIX</t>
  </si>
  <si>
    <t>Đường từ Cầu Hậu Thành đến cầu An Lương (cầu Ba Hóa), xã Long An, huyện Long Hồ</t>
  </si>
  <si>
    <t>chiều dài 06km</t>
  </si>
  <si>
    <t>2224/QĐ-UBND  30/10/2024</t>
  </si>
  <si>
    <t>Đường từ Quốc lộ 53 (Bờ Ông Chủ) đến giáp đường Hậu Thành – Ba Hóa, xã Long An, huyện Long Hồ</t>
  </si>
  <si>
    <t>chiều dài 1,83km</t>
  </si>
  <si>
    <t>2216/QĐ-UBND  30/10/2024; 3140/QĐ-UBND 18/12/2025</t>
  </si>
  <si>
    <t>XX</t>
  </si>
  <si>
    <t>Mở rộng bến tàu, bãi tập kết hàng hoá và điểm mua bán hàng nông sản, Phường 1, thành phố Vĩnh Long</t>
  </si>
  <si>
    <t>2.427,6m2</t>
  </si>
  <si>
    <t xml:space="preserve">3765/QĐ– UBND  08/9/2023;
191/QĐ-UBND  20/01/2025 </t>
  </si>
  <si>
    <t>XXI</t>
  </si>
  <si>
    <t>Nâng cấp, mở rộng Đường Phan Văn Năm (đoạn từ đường 3 tháng 2 đến đường Nguyễn Văn Thảnh) phường Cái Vồn, thị xã Bình Minh</t>
  </si>
  <si>
    <t>1.060m</t>
  </si>
  <si>
    <t>1786/QĐ-UBND  12/9/2024</t>
  </si>
  <si>
    <t>Đường từ cầu Mộ Địa đến đê bao Sông Hậu</t>
  </si>
  <si>
    <t>Xây dựng mới</t>
  </si>
  <si>
    <t>1003/QĐ-UBND  25/7/2025</t>
  </si>
  <si>
    <t>XXII</t>
  </si>
  <si>
    <t>Đường cặp kênh Phong Thới, thị trấn Vũng Liêm</t>
  </si>
  <si>
    <t>xã Trung Thành</t>
  </si>
  <si>
    <t>2021-2027</t>
  </si>
  <si>
    <t>1689/QĐ-UBND  28/8/2024; 2891/QĐ-UBND 03/12/2025</t>
  </si>
  <si>
    <t>Mục VI</t>
  </si>
  <si>
    <t>NÔNG NGHIỆP, LÂM NGHIỆP, THỦY LỢI, THỦY SẢN</t>
  </si>
  <si>
    <t>Hệ thống thủy lợi Cồn Lục Sỹ, huyện Trà Ôn, tỉnh Vĩnh Long (giai đoạn 2)</t>
  </si>
  <si>
    <t>Xã Lục Sỹ Thành</t>
  </si>
  <si>
    <t>Đê bao dài 35 km, cống hở: 05 cống, kè dài 700m</t>
  </si>
  <si>
    <t>1079/QĐ-UBND 01/6/2022;
136/QĐ-UBND  02/02/2023; 1343/QĐ-UBND 22/9/2025; 3121/QĐ-UBND 17/12/2025</t>
  </si>
  <si>
    <t>Nâng cấp hệ thống thủy lợi Mỹ Lộc - Mỹ Thạnh Trung - Long Phú - Song Phú, huyện Tam Bình</t>
  </si>
  <si>
    <t>xã Tam Bình, xã Cái Ngang, xã Song Phú</t>
  </si>
  <si>
    <t>Nạo vét kết hợp đắp đê bao: 67 km, cống hở: 08 cống</t>
  </si>
  <si>
    <t>46/QĐ-UBND  11/01/2022;
1650/QĐ-UBND  15/8/2022; 1305/QĐ-UBND 19/9/2025; 3152/QĐ-UBND 19/12/2025</t>
  </si>
  <si>
    <t>Hệ thống thủy lợi Thanh Đức - Long Mỹ, huyện Long Hồ và huyện Mang Thít</t>
  </si>
  <si>
    <t>Phường Thanh Đức,  xã Nhơn Phú và xã Bình Phước</t>
  </si>
  <si>
    <t>Đê bao 12,8 km, đê bao kết hợp đường trục nội đồng 15km, cống hở: 05 cống, bến trung chuyển hàng hóa: 02 bến</t>
  </si>
  <si>
    <t>1911/QĐ-UBND  15/9/2022; 
137/QĐ-UBND  02/02/2023;
2762/QĐ-UBND 31/12/2024</t>
  </si>
  <si>
    <t>Kè chống sạt lở bờ sông Tiền (đọan từ sông Cái Đôi đến bến phà Mỹ Thuận cũ), phường Tân Hòa, thành phố Vĩnh Long, tỉnh Vĩnh Long</t>
  </si>
  <si>
    <t xml:space="preserve"> phường Tân Ngãi</t>
  </si>
  <si>
    <t xml:space="preserve">Kè dài 2.000m </t>
  </si>
  <si>
    <t>2022-2027</t>
  </si>
  <si>
    <t>2650/QĐ-UBND  04/10/2021;
1649/QĐ-UBND 15/8/2022; 2695/QĐ-UBND 26/12/2024; 749/QĐ-UBND 24/4/2025</t>
  </si>
  <si>
    <t>Kè sông Long Bình, thành phố Trà Vinh (đoạn còn lại)</t>
  </si>
  <si>
    <t>Phường Trà Vinh và phường Hòa Thuận</t>
  </si>
  <si>
    <t>Tổng chiều dài 8.200m; hạ tầng kỹ thuật; BT GPMB</t>
  </si>
  <si>
    <t>1791/QĐ-UBND  22/11/2023; 747/QĐ-UBND  06/5/2024</t>
  </si>
  <si>
    <t>Kè chống sạt lở bờ sông Cổ Chiên (đọan từ đầu cù lao An Bình đến phà An Bình), xã An Bình, huyện Long Hồ, tỉnh Vĩnh Long</t>
  </si>
  <si>
    <t xml:space="preserve"> xã An Bình</t>
  </si>
  <si>
    <t xml:space="preserve">Kè dài 4.300m </t>
  </si>
  <si>
    <t>2902/QĐ-UBND  29/10/2020;
2035/QĐ-UBND 30/7/2021;
1726/QĐ-UBND 24/8/2022</t>
  </si>
  <si>
    <t>Nâng cấp tuyến đê Bảy Đầm kết hợp đường giao thông xã An Điền, huyện Thạnh Phú</t>
  </si>
  <si>
    <t>Chiều dài tuyến đê khoảng 5.857m</t>
  </si>
  <si>
    <t xml:space="preserve">2988/QĐ-UBND  13/11/2020; 2212/QĐ-UBND  24/6/2025 </t>
  </si>
  <si>
    <t>Đường giao thông kết hợp đê chống lũ, xâm nhập mặn các xã Tân Thành Bình - Thạnh Ngãi - Phú Mỹ, huyện Mỏ Cày Bắc (giai đoạn 2)</t>
  </si>
  <si>
    <t>Chiều dài tuyến 2.895m</t>
  </si>
  <si>
    <t>1509/QĐ-UBND  01/7/2021; 2213/QĐ-UBND  24/6/2025</t>
  </si>
  <si>
    <t>Hoàn chỉnh tuyến Đê bao  ven sông Hàm Luông (đoạn từ cống Sơn Đốc 2 đến cống Cái Mít)</t>
  </si>
  <si>
    <t>Xã Hưng Nhượng, xã Tân Hào</t>
  </si>
  <si>
    <t>Chiều dài tuyến 3,8km</t>
  </si>
  <si>
    <t xml:space="preserve">626/QĐ-UBND  01/4/2024; 1785/QĐ-UBND 29/5/2025 </t>
  </si>
  <si>
    <t>Đầu tư xây dựng cơ sở hạ tầng phục vụ phát triển vùng cây ăn trái khu vực xã Sơn Định - Vĩnh Bình - Phú Phụng, huyện Chợ Lách</t>
  </si>
  <si>
    <t>Chiều dài tuyến 5.913m</t>
  </si>
  <si>
    <t>2981/QĐ-UBND  13/01/2020; 1873/QĐ-UBND 16/10/2025; 2766/QĐ-UBND 25/11/2025</t>
  </si>
  <si>
    <t>Nâng cấp, mở rộng nhà máy nước Ngãi Đăng, huyện Mỏ Cày Nam</t>
  </si>
  <si>
    <t>Công suất 200m3/giờ</t>
  </si>
  <si>
    <t>240/QĐ-SXD  29/5/2025</t>
  </si>
  <si>
    <t>Cải tạo, nâng cấp cảng cá Bình Đại và đầu tư  một số hạng mục công trình cho Cảng cá Ba Tri mới</t>
  </si>
  <si>
    <t>Xã Bình Đại, xã Tân Thủy</t>
  </si>
  <si>
    <t>Cải tạo, nâng cấp cảng cá Bình Đại, Ba Tri</t>
  </si>
  <si>
    <t>1781/QĐ-UBND 29/5/2025</t>
  </si>
  <si>
    <t>Hệ thống thủy lợi ngăn mặn, giữ ngọt xã Thanh Bình và xã Quới Thiện, huyện Vũng Liêm, tỉnh Vĩnh Long</t>
  </si>
  <si>
    <t>Đê bao + cống hở</t>
  </si>
  <si>
    <t>2019-2026</t>
  </si>
  <si>
    <t>2323/QĐ-UBND 31/10/2017; 2868/QĐ-UBND 26/10/2020; 2133/QĐ-UBND 11/8/2021;  834/QĐ-UBND  07/5/2025</t>
  </si>
  <si>
    <t>Đê bao chống ngập thành phố Vĩnh Long - khu vực sông Cái Cá</t>
  </si>
  <si>
    <t>Phường Long Châu, phường Phước Hậu</t>
  </si>
  <si>
    <t>Kè chiều dài 2.980,8 m</t>
  </si>
  <si>
    <t>1230/QĐ-UBND 07/06/2017; 964/QĐ-UBND  29/04/2021; 2572/QĐ-UBND  27/09/2021; 977/QĐ-UBND 22/5/2025</t>
  </si>
  <si>
    <t>Kè chống sạt lở bờ sông Láng Thé kết hợp khán đài đua Ghe Ngo</t>
  </si>
  <si>
    <t>xã Bình Phú</t>
  </si>
  <si>
    <t>575/QĐ-UBND 18/3/2025</t>
  </si>
  <si>
    <t>Hạ tầng Hồ chứa nước ngọt dọc bờ sông Láng Thé đảm bảo an ninh nguồn nước các huyện Càng Long, Châu Thành và thành phố Trà Vinh (Hoàn thiện giai đoạn 1 kè và vỉa hè)</t>
  </si>
  <si>
    <t>xã Bình Phú và phường Nguyệt Hóa</t>
  </si>
  <si>
    <t>1367/QĐ-UBND 04/6/2025</t>
  </si>
  <si>
    <t>Đê bao ven sông Tân Dinh ngăn triều cường khu vực xã An Phú Tân, Tam Ngãi, Thông Hòa, huyện Cầu Kè</t>
  </si>
  <si>
    <t>Xã An Phú Tân và Tam Ngãi</t>
  </si>
  <si>
    <t>Đê bao kết hợp giao thông và cống ngang đê</t>
  </si>
  <si>
    <t>316/QĐ-UBND  11/3/2024; 1707/QĐ-UBND  28/6/2025</t>
  </si>
  <si>
    <t>Đầu tư xây dựng cống Vàm Mơn và hạ tầng kết nối thuộc xã Phú Sơn, huyện Chợ Lách</t>
  </si>
  <si>
    <t>cống Vàm Mơn; nhà quản lý và hạ tầng giao thông kết nối</t>
  </si>
  <si>
    <t>1779/QĐ-UBND  29/5/2025</t>
  </si>
  <si>
    <t>Trạm bơm cấp nước cho tuyến ống khu vực Cù Lao Minh và kết nối các Nhà máy nước</t>
  </si>
  <si>
    <t>Xã Mỏ Cày, xã Thành Thới, xã Thạnh Phú</t>
  </si>
  <si>
    <t>Công suất 8.400m3/ngày đêm</t>
  </si>
  <si>
    <t>1769/QĐ-UBND  29/5/2025</t>
  </si>
  <si>
    <t>Tuyến đê ngăn mặn từ sông Tân Hương đến Cái Bè Cạn, huyện Mỏ Cày Nam, tỉnh Bến Tre</t>
  </si>
  <si>
    <t>Xã Đồng Khởi, xã An Định</t>
  </si>
  <si>
    <t>Nâng cấp khoảng 12km đê</t>
  </si>
  <si>
    <t>1770/QĐ-UBND  29/5/2025</t>
  </si>
  <si>
    <t>Gıa cố xử lý sạt lở  bờ sông khu làng nghề truyền thống cây gıống, hoa kıểng xã Phú Sơn, huyện Chợ Lách, tỉnh Bến Tre</t>
  </si>
  <si>
    <t>Chiều dài khoảng 1.160m</t>
  </si>
  <si>
    <t>1760/QĐ-UBND  29/5/2025</t>
  </si>
  <si>
    <t>Gia cố xử lý sạt lở  bờ sông Ba Lai, khu vực huyện Bình Đại, tỉnh Bến Tre</t>
  </si>
  <si>
    <t>Chiều dài tuyến kè khoảng 635m</t>
  </si>
  <si>
    <t>1761/QĐ-UBND  29/5/2025</t>
  </si>
  <si>
    <t>Gia cố xử lý sạt lở  bờ biển khu vực huyện Bình Đại, tỉnh Bến Tre</t>
  </si>
  <si>
    <t>Chiều dài khoảng 3.000m</t>
  </si>
  <si>
    <t>1762/QĐ-UBND  29/5/2025</t>
  </si>
  <si>
    <t>Sạt lở  bờ sông  Bến Tre khu vực xã Nhơn Thạnh, thành phố Bến Tre,  tỉnh Bến Tre (giai đoạn 2)</t>
  </si>
  <si>
    <t>Chiều dài khoảng 600m</t>
  </si>
  <si>
    <t>1156/QĐ-UBND  10/9/2025</t>
  </si>
  <si>
    <t>Gıa cố xử lý sạt lở  bờ sông khu vực xã Vĩnh Bình huyện Chợ Lách, tỉnh Bến Tre</t>
  </si>
  <si>
    <t>Chiều dài khoảng 2.200m</t>
  </si>
  <si>
    <t>1763/QĐ-UBND  29/5/2025</t>
  </si>
  <si>
    <t>Đê bao Giồng Lớn B ngăn triểu cường phục vụ nuôi trồng thủy sản xã Định An</t>
  </si>
  <si>
    <t>Đê bao kết hợp giao thông + hệ thống điện</t>
  </si>
  <si>
    <t>1635/QĐ-UBND 10/10/2025</t>
  </si>
  <si>
    <t xml:space="preserve">Xây dựng 05 cửa cống thủy lực chủ động cấp nước, phòng chống hạn hán, xâm nhập mặn </t>
  </si>
  <si>
    <t>Xã Nhị Long và xã Tân Hòa</t>
  </si>
  <si>
    <t>cống Cần Chông: 02 cửa; cống Láng Thé: 02 cửa; cống Cái Hóp: 01 cửa</t>
  </si>
  <si>
    <t>1645/QĐ-UBND 10/10/2025</t>
  </si>
  <si>
    <t>Kè chống sạt lở sông Tắc Từ Tải, khu vực phường Cái Vồn và phường Thành Phước, thị xã Bình Minh</t>
  </si>
  <si>
    <t>3,4km</t>
  </si>
  <si>
    <t>1078/QĐ-UBND 01/6/2022</t>
  </si>
  <si>
    <t>Dự án phát triển chuỗi giá trị nông nghiệp thông minh thích ứng với biến đổi khí hậu tại tỉnh Trà Vinh</t>
  </si>
  <si>
    <t>2825/QĐ-UBND  03/12/2021</t>
  </si>
  <si>
    <t>Dự án phát triển chuỗi giá trị nông nghiệp thông minh thích ứng biến đổi khí hậu tỉnh Bến Tre</t>
  </si>
  <si>
    <t>trên địa bàn Bến Tre</t>
  </si>
  <si>
    <t xml:space="preserve">2810/QĐ-UBND  29/11/2021; 1703/QĐ-UBND 26/5/2025 </t>
  </si>
  <si>
    <t>Phát triển đô thị và tăng cường khả năng thích ứng biến đổi khí hậu thành phố Vĩnh Long, tỉnh Vĩnh Long</t>
  </si>
  <si>
    <t>Thành phố Vĩnh Long</t>
  </si>
  <si>
    <t>04 hợp phần</t>
  </si>
  <si>
    <t>2021-2028</t>
  </si>
  <si>
    <t>3306/QĐ-UBND  09/12/2020; 2304/QĐ-UBND  09/11/2022; 2070/QĐ-UBND  11/9/2023; 1084/QĐ-UBND 03/9/2025</t>
  </si>
  <si>
    <t>Cải tạo bờ kè Sông Long Bình, thành phố Trà Vinh</t>
  </si>
  <si>
    <t>Phường Trà Vinh và phường Hoà Thuận</t>
  </si>
  <si>
    <t>HTKT</t>
  </si>
  <si>
    <t>475/QĐ-UBND  17/3/2025</t>
  </si>
  <si>
    <t>Nâng cấp Trung tâm Giống và Hoa kiểng tỉnh Bến Tre (cơ sở 2)</t>
  </si>
  <si>
    <t xml:space="preserve">Cải tạo, nâng cấp </t>
  </si>
  <si>
    <t>2941/QĐ-UBND 09/12/2024</t>
  </si>
  <si>
    <t>Mục VII</t>
  </si>
  <si>
    <t>KHU CÔNG NGHIỆP, KHU KINH TẾ</t>
  </si>
  <si>
    <t>Cải tạo, nâng cấp Tuyến đường số 01 và Tuyến đường số 02 Khu kinh tế Định An</t>
  </si>
  <si>
    <t>Khu kinh tế Định An</t>
  </si>
  <si>
    <t>Tổng chiều dài 12,81km; gồm:
- Đoạn 1: dài 9,16km;
- Đoạn 2: dài 3,65km</t>
  </si>
  <si>
    <t>1528/QĐ-UBND  06/10/2025</t>
  </si>
  <si>
    <t>Tuyến đường số 03 (đoạn từ nút cầu Long Toàn đi qua cảng Long Toàn và Khu phi thuế quan đến sông Giồng Ổi) Khu kinh tế Định An</t>
  </si>
  <si>
    <t>chiều dài 5,3km</t>
  </si>
  <si>
    <t>2652/QĐ-UBND 18/11/2025</t>
  </si>
  <si>
    <t>Hệ thống xử lý nước thải Cụm công nghiệp - Tiểu thủ công nghiệp Phong Nẫm</t>
  </si>
  <si>
    <t>công suất 7.500 m3/ngày đêm</t>
  </si>
  <si>
    <t>1109/QĐ-UBND  11/4/2025</t>
  </si>
  <si>
    <t>Mục VIII</t>
  </si>
  <si>
    <t>HẠ TẦNG KỸ THUẬT</t>
  </si>
  <si>
    <t>Khu tái định cư khu công nghiệp Đông Bình, thị xã Bình Minh (giai đoạn 1)</t>
  </si>
  <si>
    <t>390 nền</t>
  </si>
  <si>
    <t>231/QĐ-UBND  08/02/2022; 2274/QĐ-UBND  05/11/2024</t>
  </si>
  <si>
    <t>Khu tái định cư Khu công nghiệp Bình Tân (Khu công nghiệp Gilimex Vĩnh Long), huyện Bình Tân, tỉnh Vĩnh Long - giai đoạn 1</t>
  </si>
  <si>
    <t>317 nền</t>
  </si>
  <si>
    <t>875/QĐ-UBND  20/4/2023; 
742/QĐ-UBND  24/4/2025</t>
  </si>
  <si>
    <t>Khu tái định cư, dân cư huyện Mang Thít (giai đoạn 1)</t>
  </si>
  <si>
    <t>Xã Cái Nhum</t>
  </si>
  <si>
    <t>163 nền</t>
  </si>
  <si>
    <t>1540/QĐ-UBND  06/10/2025</t>
  </si>
  <si>
    <t>Khu dân cư và tái định cư thị trấn Trà Ôn, huyện Trà Ôn</t>
  </si>
  <si>
    <t>107 nền</t>
  </si>
  <si>
    <t>2365/QĐ-UBND  07/9/2020; 
1164/QĐ-UBND  26/3/2025; 2889/QĐ-UBND 03/12/2025</t>
  </si>
  <si>
    <t>3</t>
  </si>
  <si>
    <t>Khu tái định cư và dân cư thị trấn Tam Bình, huyện Tam Bình</t>
  </si>
  <si>
    <t>xã Tam Bình</t>
  </si>
  <si>
    <t>4,95 ha</t>
  </si>
  <si>
    <t>2456/QĐ-UBND  22/5/2025; 2890/QĐ-UBND 03/12/2025</t>
  </si>
  <si>
    <t>Đầu tư xây dựng cơ sở hạ tầng Cụm công nghiệp Tân Thành Bình, huyện Mỏ Cày Bắc.</t>
  </si>
  <si>
    <t>Công trình hạ tầng kỹ thuật, cấp III</t>
  </si>
  <si>
    <t>2563/QĐ-UBND  02/11/2021
2048/QĐ-UBND  04/9/2024; 3225/QĐ-UBND 24/12/2025</t>
  </si>
  <si>
    <t>BQLDA khu vực Bình Minh</t>
  </si>
  <si>
    <t>Khu Tái định cư dân cư thị xã Bình Minh</t>
  </si>
  <si>
    <t>Đầu tư các hạng mục hạ tầng thiết yếu, phục vụ cho 442 hộ dân</t>
  </si>
  <si>
    <t>2950/QĐ-UBND  30/10/2021; 1445/QĐ-UBND  21/6/2023</t>
  </si>
  <si>
    <t>Mục IX</t>
  </si>
  <si>
    <t>Du lịch</t>
  </si>
  <si>
    <t xml:space="preserve">CSHT phục vụ du lịch cồn ngoài xã Bảo Thuận (đường ĐX.02, xã Bảo Thuận) </t>
  </si>
  <si>
    <t>Xã Bảo Thạnh, tỉnh Vĩnh long</t>
  </si>
  <si>
    <t>Chiều dài tuyến 1.600m, đường cấp IV</t>
  </si>
  <si>
    <t>1585/QĐ-UBND  22/5/2025</t>
  </si>
  <si>
    <t>Mục X</t>
  </si>
  <si>
    <t>QUY HOẠCH</t>
  </si>
  <si>
    <t>Điều chỉnh Quy hoạch tỉnh Vĩnh Long thời kỳ 2021-2030, tầm nhìn đến năm 2050</t>
  </si>
  <si>
    <t>1936/QĐ-UBND 20/10/2025; 3058/QĐ-UBND 12/12/2025</t>
  </si>
  <si>
    <t>Mục XI</t>
  </si>
  <si>
    <t>HOẠT ĐỘNG CỦA CƠ QUAN QUẢN LÝ NHÀ NƯỚC, ĐẢNG, ĐOÀN THỂ</t>
  </si>
  <si>
    <t>BQ LDA khu vực Châu Thành - Bến Tre</t>
  </si>
  <si>
    <t>Cải tạo, sửa chữa Trụ sở làm việc, hạng mục phụ của UBND các xã Thành Triệu, Tiên Thủy, Tân Phú (cũ)</t>
  </si>
  <si>
    <t>xã Tiên Thủy , xã Tân Phú</t>
  </si>
  <si>
    <t>4195/QĐ-UBND  27/6/2025; 2564/QĐ-UBND 12/11/2025</t>
  </si>
  <si>
    <t>BQLDA khu vực Ba Tri</t>
  </si>
  <si>
    <t>Khu hành chính xã An Bình Tây</t>
  </si>
  <si>
    <t>1341/QĐ-UBND  16/5/2024</t>
  </si>
  <si>
    <t>BQLDA khu vực Bình Đại</t>
  </si>
  <si>
    <t>Trung tâm hành chính huyện Bình Đại (giai đoạn 1).  Hạng mục: Xây dựng trụ sở Ủy ban nhân dân huyện và các phòng, ban chuyên môn; mua sắm trang thiết bị.</t>
  </si>
  <si>
    <t>Thị Trấn</t>
  </si>
  <si>
    <t>6677/QĐ-UBND  19/12/2023</t>
  </si>
  <si>
    <t>Dự án Mở rộng kho vũ khí đạn - Bộ Chỉ huy quân sự tỉnh Bến Tre</t>
  </si>
  <si>
    <t>đầu tư mở rộng</t>
  </si>
  <si>
    <t>2024- 2026</t>
  </si>
  <si>
    <t>1669/QĐ-UBND
16/07/2021</t>
  </si>
  <si>
    <t>Mục XII</t>
  </si>
  <si>
    <t>VỐN ỦY THÁC QUA CHI NHÁNH NGÂN HÀNG CHÍNH SÁCH XÃ HỘI TỈNH VĨNH LONG</t>
  </si>
  <si>
    <t>Mục XIII</t>
  </si>
  <si>
    <t>HOÀN TRẢ CHO BÁO VÀ PHÁT THANH, TRUYỀN HÌNH VĨNH LONG CHO TỈNH MƯỢN ĐỂ THỰC HIỆN CÁC DỰ ÁN</t>
  </si>
  <si>
    <t>Mục XIV</t>
  </si>
  <si>
    <t>Mục XV</t>
  </si>
  <si>
    <t>VỐN CÒN LẠI CHƯA GIAO CHI TIẾT</t>
  </si>
  <si>
    <t>Hoàn trả cho Báo và phát thanh, truyền hình Vĩnh Long đã cho tỉnh mượn để thực hiện các dự án</t>
  </si>
  <si>
    <t>Vốn còn lại chưa giao chi tiết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</si>
</sst>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_(* \(#,##0\);_(* &quot;-&quot;_);_(@_)"/>
    <numFmt numFmtId="44" formatCode="_(&quot;$&quot;* #,##0.00_);_(&quot;$&quot;* \(#,##0.00\);_(&quot;$&quot;* &quot;-&quot;??_);_(@_)"/>
    <numFmt numFmtId="43" formatCode="_(* #,##0.00_);_(* \(#,##0.00\);_(* &quot;-&quot;??_);_(@_)"/>
    <numFmt numFmtId="164" formatCode="#,###;\-#,###;&quot;&quot;;_(@_)"/>
    <numFmt numFmtId="165" formatCode="_(* #,##0_);_(* \(#,##0\);_(* &quot;-&quot;??_);_(@_)"/>
    <numFmt numFmtId="166" formatCode="###,###"/>
    <numFmt numFmtId="167" formatCode="###,###,###"/>
    <numFmt numFmtId="168" formatCode="#,##0;[Red]#,##0"/>
    <numFmt numFmtId="169" formatCode="_(* #.##0.00_);_(* \(#.##0.00\);_(* &quot;-&quot;??_);_(@_)"/>
    <numFmt numFmtId="170" formatCode="#,##0.000"/>
    <numFmt numFmtId="171" formatCode="_-* #.##0.00\ _₫_-;\-* #.##0.00\ _₫_-;_-* &quot;-&quot;??\ _₫_-;_-@_-"/>
    <numFmt numFmtId="172" formatCode="_-* #,##0\ _₫_-;\-* #,##0\ _₫_-;_-* &quot;-&quot;??\ _₫_-;_-@_-"/>
    <numFmt numFmtId="173" formatCode="_-* #,##0_-;\-* #,##0_-;_-* &quot;-&quot;??_-;_-@_-"/>
    <numFmt numFmtId="174" formatCode="#.##0_ ;\-#.##0\ "/>
  </numFmts>
  <fonts count="57">
    <font>
      <sz val="11"/>
      <color theme="1"/>
      <name val="Calibri"/>
      <family val="2"/>
      <scheme val="minor"/>
    </font>
    <font>
      <sz val="12"/>
      <color theme="1"/>
      <name val="Times New Roman"/>
      <family val="2"/>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6"/>
      <name val="Times New Roman"/>
      <family val="1"/>
    </font>
    <font>
      <sz val="12"/>
      <color rgb="FFFF0000"/>
      <name val="Times New Roman"/>
      <family val="1"/>
    </font>
    <font>
      <i/>
      <sz val="12"/>
      <name val="Times New Roman"/>
      <family val="1"/>
      <charset val="163"/>
    </font>
    <font>
      <b/>
      <sz val="12"/>
      <name val="Times New Roman"/>
      <family val="1"/>
      <charset val="163"/>
    </font>
    <font>
      <b/>
      <sz val="12"/>
      <name val="Times New Roman h"/>
    </font>
    <font>
      <sz val="13"/>
      <name val="Times New Roman"/>
      <family val="1"/>
      <charset val="163"/>
    </font>
    <font>
      <b/>
      <sz val="13"/>
      <name val="Times New Roman"/>
      <family val="1"/>
      <charset val="163"/>
    </font>
    <font>
      <i/>
      <sz val="13"/>
      <name val="Times New Roman"/>
      <family val="1"/>
      <charset val="163"/>
    </font>
    <font>
      <i/>
      <sz val="11"/>
      <name val="Times New Roman"/>
      <family val="1"/>
      <charset val="163"/>
    </font>
    <font>
      <sz val="13"/>
      <name val="VnTime"/>
    </font>
    <font>
      <b/>
      <sz val="13"/>
      <name val="Times New Roman"/>
      <family val="1"/>
    </font>
    <font>
      <sz val="11"/>
      <color theme="1"/>
      <name val="Calibri"/>
      <family val="2"/>
      <scheme val="minor"/>
    </font>
    <font>
      <i/>
      <sz val="13"/>
      <name val="Times New Roman"/>
      <family val="1"/>
    </font>
    <font>
      <sz val="10"/>
      <name val="Times New Roman"/>
      <family val="1"/>
    </font>
    <font>
      <b/>
      <sz val="10"/>
      <name val="Times New Roman"/>
      <family val="1"/>
    </font>
    <font>
      <b/>
      <u/>
      <sz val="8"/>
      <name val="Times New Roman"/>
      <family val="1"/>
    </font>
    <font>
      <u/>
      <sz val="12"/>
      <name val="Times New Roman"/>
      <family val="1"/>
    </font>
    <font>
      <b/>
      <u/>
      <sz val="10"/>
      <name val="Times New Roman"/>
      <family val="1"/>
    </font>
    <font>
      <sz val="12"/>
      <color theme="1"/>
      <name val="Times New Roman"/>
      <family val="1"/>
    </font>
    <font>
      <b/>
      <sz val="8"/>
      <name val="Times New Roman"/>
      <family val="1"/>
    </font>
    <font>
      <sz val="13"/>
      <color theme="1"/>
      <name val="Times New Roman"/>
      <family val="1"/>
    </font>
    <font>
      <i/>
      <sz val="12"/>
      <color theme="1"/>
      <name val="Times New Roman"/>
      <family val="1"/>
    </font>
    <font>
      <sz val="10"/>
      <name val="Arial"/>
      <family val="2"/>
    </font>
    <font>
      <sz val="10"/>
      <color theme="1"/>
      <name val="Times New Roman"/>
      <family val="1"/>
    </font>
    <font>
      <b/>
      <sz val="12"/>
      <color theme="1"/>
      <name val="Times New Roman"/>
      <family val="1"/>
    </font>
    <font>
      <i/>
      <sz val="11"/>
      <color theme="1"/>
      <name val="Times New Roman"/>
      <family val="1"/>
    </font>
    <font>
      <b/>
      <sz val="10"/>
      <color theme="1"/>
      <name val="Times New Roman"/>
      <family val="1"/>
    </font>
    <font>
      <b/>
      <u/>
      <sz val="10"/>
      <color theme="1"/>
      <name val="Times New Roman"/>
      <family val="1"/>
    </font>
    <font>
      <b/>
      <u/>
      <sz val="12"/>
      <color theme="1"/>
      <name val="Times New Roman"/>
      <family val="1"/>
    </font>
    <font>
      <u/>
      <sz val="12"/>
      <color theme="1"/>
      <name val="Times New Roman"/>
      <family val="1"/>
    </font>
    <font>
      <sz val="11"/>
      <color indexed="8"/>
      <name val="Calibri"/>
      <family val="2"/>
    </font>
    <font>
      <vertAlign val="superscript"/>
      <sz val="12"/>
      <color theme="1"/>
      <name val="Times New Roman"/>
      <family val="1"/>
    </font>
    <font>
      <sz val="10"/>
      <name val=".VnArial"/>
      <family val="2"/>
    </font>
    <font>
      <sz val="12.5"/>
      <color theme="1"/>
      <name val="Times New Roman"/>
      <family val="1"/>
    </font>
    <font>
      <b/>
      <sz val="9"/>
      <color indexed="81"/>
      <name val="Tahoma"/>
      <family val="2"/>
    </font>
    <font>
      <sz val="9"/>
      <color indexed="81"/>
      <name val="Tahoma"/>
      <family val="2"/>
    </font>
    <font>
      <b/>
      <sz val="9"/>
      <name val="Tahoma"/>
      <family val="2"/>
    </font>
    <font>
      <sz val="9"/>
      <name val="Tahoma"/>
      <family val="2"/>
    </font>
    <font>
      <sz val="9"/>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5">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4" fillId="0" borderId="0" applyFont="0" applyFill="0" applyBorder="0" applyAlignment="0" applyProtection="0"/>
    <xf numFmtId="0" fontId="11" fillId="0" borderId="0"/>
    <xf numFmtId="0" fontId="12" fillId="0" borderId="0"/>
    <xf numFmtId="0" fontId="3" fillId="0" borderId="0"/>
    <xf numFmtId="0" fontId="17" fillId="0" borderId="0"/>
    <xf numFmtId="0" fontId="11" fillId="0" borderId="0"/>
    <xf numFmtId="0" fontId="15" fillId="0" borderId="0"/>
    <xf numFmtId="0" fontId="2" fillId="0" borderId="0"/>
    <xf numFmtId="0" fontId="27" fillId="0" borderId="0"/>
    <xf numFmtId="43" fontId="29" fillId="0" borderId="0" applyFont="0" applyFill="0" applyBorder="0" applyAlignment="0" applyProtection="0"/>
    <xf numFmtId="0" fontId="40" fillId="0" borderId="0"/>
    <xf numFmtId="0" fontId="11" fillId="0" borderId="0"/>
    <xf numFmtId="169" fontId="48" fillId="0" borderId="0" applyFont="0" applyFill="0" applyBorder="0" applyAlignment="0" applyProtection="0"/>
    <xf numFmtId="0" fontId="48" fillId="0" borderId="0"/>
    <xf numFmtId="0" fontId="40" fillId="0" borderId="0"/>
    <xf numFmtId="0" fontId="38" fillId="0" borderId="0"/>
    <xf numFmtId="0" fontId="40" fillId="0" borderId="0"/>
    <xf numFmtId="0" fontId="12" fillId="0" borderId="0"/>
    <xf numFmtId="171" fontId="48"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40" fillId="0" borderId="0" applyFont="0" applyFill="0" applyBorder="0" applyAlignment="0" applyProtection="0"/>
    <xf numFmtId="0" fontId="12" fillId="0" borderId="0"/>
    <xf numFmtId="0" fontId="29" fillId="0" borderId="0"/>
    <xf numFmtId="169" fontId="48" fillId="0" borderId="0" applyFont="0" applyFill="0" applyBorder="0" applyAlignment="0" applyProtection="0"/>
    <xf numFmtId="169" fontId="48" fillId="0" borderId="0" applyFont="0" applyFill="0" applyBorder="0" applyAlignment="0" applyProtection="0"/>
    <xf numFmtId="0" fontId="36" fillId="0" borderId="0"/>
    <xf numFmtId="0" fontId="50" fillId="0" borderId="0"/>
    <xf numFmtId="169" fontId="1" fillId="0" borderId="0" applyFont="0" applyFill="0" applyBorder="0" applyAlignment="0" applyProtection="0"/>
    <xf numFmtId="0" fontId="10" fillId="0" borderId="0"/>
    <xf numFmtId="0" fontId="48" fillId="0" borderId="0"/>
    <xf numFmtId="174" fontId="48" fillId="0" borderId="0" applyFont="0" applyFill="0" applyBorder="0" applyAlignment="0" applyProtection="0"/>
  </cellStyleXfs>
  <cellXfs count="440">
    <xf numFmtId="0" fontId="0" fillId="0" borderId="0" xfId="0"/>
    <xf numFmtId="0" fontId="5" fillId="0" borderId="0" xfId="0" applyFont="1" applyFill="1" applyAlignment="1">
      <alignment horizontal="centerContinuous" vertical="center"/>
    </xf>
    <xf numFmtId="0" fontId="4" fillId="0" borderId="0" xfId="0" applyFont="1" applyFill="1" applyAlignment="1">
      <alignment vertical="center"/>
    </xf>
    <xf numFmtId="0" fontId="8" fillId="0" borderId="0" xfId="0" applyFont="1" applyFill="1" applyAlignment="1">
      <alignment horizontal="left" vertical="center"/>
    </xf>
    <xf numFmtId="0" fontId="7" fillId="0" borderId="0" xfId="0"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0" fontId="5"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quotePrefix="1" applyFont="1" applyFill="1" applyBorder="1" applyAlignment="1">
      <alignment horizontal="center" vertical="center"/>
    </xf>
    <xf numFmtId="0" fontId="13" fillId="0" borderId="1" xfId="0" applyFont="1" applyFill="1" applyBorder="1" applyAlignment="1">
      <alignment vertical="center"/>
    </xf>
    <xf numFmtId="41" fontId="6" fillId="0" borderId="0" xfId="0" applyNumberFormat="1" applyFont="1" applyFill="1" applyAlignment="1">
      <alignment horizontal="center" vertical="center" wrapText="1"/>
    </xf>
    <xf numFmtId="41" fontId="5" fillId="0" borderId="1" xfId="0" applyNumberFormat="1" applyFont="1" applyFill="1" applyBorder="1" applyAlignment="1">
      <alignment horizontal="center" vertical="center"/>
    </xf>
    <xf numFmtId="41" fontId="5" fillId="0" borderId="1" xfId="0" applyNumberFormat="1" applyFont="1" applyFill="1" applyBorder="1" applyAlignment="1">
      <alignment vertical="center"/>
    </xf>
    <xf numFmtId="41" fontId="4" fillId="0" borderId="1" xfId="0" applyNumberFormat="1" applyFont="1" applyFill="1" applyBorder="1" applyAlignment="1">
      <alignment vertical="center"/>
    </xf>
    <xf numFmtId="41" fontId="10" fillId="0" borderId="0" xfId="0" applyNumberFormat="1" applyFont="1" applyFill="1" applyAlignment="1">
      <alignment vertical="center"/>
    </xf>
    <xf numFmtId="41" fontId="4" fillId="0" borderId="0" xfId="0" applyNumberFormat="1" applyFont="1" applyFill="1" applyAlignment="1">
      <alignment vertical="center"/>
    </xf>
    <xf numFmtId="41" fontId="5" fillId="0" borderId="0" xfId="0" applyNumberFormat="1" applyFont="1" applyFill="1" applyAlignment="1">
      <alignment horizontal="right" vertical="center"/>
    </xf>
    <xf numFmtId="41" fontId="4" fillId="0" borderId="0" xfId="0" applyNumberFormat="1" applyFont="1" applyFill="1" applyAlignment="1">
      <alignment horizontal="centerContinuous" vertical="center"/>
    </xf>
    <xf numFmtId="0" fontId="5" fillId="0" borderId="1" xfId="0" applyFont="1" applyFill="1" applyBorder="1" applyAlignment="1">
      <alignment horizontal="left" vertical="center" wrapText="1"/>
    </xf>
    <xf numFmtId="41" fontId="4" fillId="2" borderId="1" xfId="0" applyNumberFormat="1" applyFont="1" applyFill="1" applyBorder="1" applyAlignment="1">
      <alignment vertical="center"/>
    </xf>
    <xf numFmtId="0" fontId="8" fillId="0" borderId="0" xfId="0" applyFont="1" applyFill="1" applyAlignment="1">
      <alignment horizontal="centerContinuous" vertical="center"/>
    </xf>
    <xf numFmtId="0" fontId="4" fillId="0" borderId="1" xfId="0" applyFont="1" applyFill="1" applyBorder="1" applyAlignment="1">
      <alignment vertical="center" wrapText="1"/>
    </xf>
    <xf numFmtId="41" fontId="18" fillId="0" borderId="0" xfId="0" applyNumberFormat="1" applyFont="1" applyFill="1" applyAlignment="1">
      <alignment horizontal="centerContinuous" vertical="center"/>
    </xf>
    <xf numFmtId="41" fontId="6" fillId="0" borderId="0" xfId="0" applyNumberFormat="1" applyFont="1" applyFill="1" applyAlignment="1">
      <alignment horizontal="right" vertical="center"/>
    </xf>
    <xf numFmtId="41" fontId="19" fillId="0" borderId="1" xfId="0" applyNumberFormat="1" applyFont="1" applyFill="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41" fontId="6" fillId="0" borderId="1" xfId="0" applyNumberFormat="1" applyFont="1" applyFill="1" applyBorder="1" applyAlignment="1">
      <alignment vertical="center"/>
    </xf>
    <xf numFmtId="0" fontId="5" fillId="0" borderId="1" xfId="0" quotePrefix="1" applyFont="1" applyFill="1" applyBorder="1" applyAlignment="1">
      <alignment horizontal="center" vertical="center"/>
    </xf>
    <xf numFmtId="0" fontId="5" fillId="0" borderId="0" xfId="0" applyFont="1" applyFill="1" applyAlignment="1">
      <alignment horizontal="centerContinuous" vertical="center" wrapText="1"/>
    </xf>
    <xf numFmtId="0" fontId="4" fillId="0" borderId="0" xfId="0" applyFont="1" applyFill="1" applyAlignment="1">
      <alignment horizontal="centerContinuous" vertical="center"/>
    </xf>
    <xf numFmtId="0" fontId="8" fillId="0" borderId="0" xfId="0" applyFont="1" applyFill="1" applyAlignment="1">
      <alignment vertical="center"/>
    </xf>
    <xf numFmtId="0" fontId="9" fillId="0" borderId="0" xfId="0" quotePrefix="1" applyFont="1" applyFill="1" applyAlignment="1">
      <alignment horizontal="left" vertical="center" wrapText="1"/>
    </xf>
    <xf numFmtId="0" fontId="9" fillId="0" borderId="0" xfId="0" quotePrefix="1" applyFont="1" applyFill="1" applyBorder="1" applyAlignment="1">
      <alignment vertical="center" wrapText="1"/>
    </xf>
    <xf numFmtId="0" fontId="10" fillId="0" borderId="0" xfId="4" applyFont="1" applyFill="1" applyAlignment="1">
      <alignment vertical="center"/>
    </xf>
    <xf numFmtId="0" fontId="4" fillId="0" borderId="0" xfId="0" applyFont="1" applyFill="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0" xfId="0" applyFont="1" applyFill="1" applyAlignment="1">
      <alignment horizontal="left" vertical="center"/>
    </xf>
    <xf numFmtId="41" fontId="8" fillId="0" borderId="0" xfId="0" applyNumberFormat="1" applyFont="1" applyFill="1" applyAlignment="1">
      <alignment vertical="center"/>
    </xf>
    <xf numFmtId="0" fontId="6" fillId="0" borderId="0" xfId="0" applyNumberFormat="1"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vertical="center"/>
    </xf>
    <xf numFmtId="0" fontId="8" fillId="0" borderId="0" xfId="0" quotePrefix="1" applyFont="1" applyFill="1" applyAlignment="1">
      <alignment horizontal="centerContinuous" vertical="center"/>
    </xf>
    <xf numFmtId="0" fontId="16" fillId="0" borderId="0" xfId="0" applyFont="1" applyFill="1" applyBorder="1" applyAlignment="1">
      <alignment horizontal="right" vertical="center"/>
    </xf>
    <xf numFmtId="0" fontId="6" fillId="0" borderId="1" xfId="0" quotePrefix="1" applyFont="1" applyFill="1" applyBorder="1" applyAlignment="1">
      <alignment horizontal="center" vertical="center"/>
    </xf>
    <xf numFmtId="0" fontId="6" fillId="0" borderId="1" xfId="0" applyFont="1" applyFill="1" applyBorder="1" applyAlignment="1">
      <alignment vertical="center"/>
    </xf>
    <xf numFmtId="0" fontId="4"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41" fontId="22" fillId="0" borderId="1" xfId="0" applyNumberFormat="1" applyFont="1" applyFill="1" applyBorder="1" applyAlignment="1">
      <alignment vertical="center"/>
    </xf>
    <xf numFmtId="0" fontId="22" fillId="0" borderId="1" xfId="0" applyFont="1" applyFill="1" applyBorder="1" applyAlignment="1">
      <alignment vertical="center" wrapText="1"/>
    </xf>
    <xf numFmtId="0" fontId="5" fillId="0" borderId="0" xfId="0" applyFont="1" applyFill="1" applyAlignment="1">
      <alignment horizontal="right" vertical="center"/>
    </xf>
    <xf numFmtId="0" fontId="5" fillId="0" borderId="0" xfId="0" applyFont="1" applyFill="1" applyAlignment="1">
      <alignment horizontal="left" vertical="center" wrapText="1"/>
    </xf>
    <xf numFmtId="0" fontId="21" fillId="0" borderId="1" xfId="9"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0" fontId="23" fillId="0" borderId="0" xfId="9" applyFont="1" applyFill="1" applyAlignment="1">
      <alignment vertical="center"/>
    </xf>
    <xf numFmtId="0" fontId="24" fillId="0" borderId="0" xfId="9" applyFont="1" applyFill="1" applyAlignment="1">
      <alignment vertical="center"/>
    </xf>
    <xf numFmtId="165" fontId="24" fillId="0" borderId="0" xfId="1" applyNumberFormat="1" applyFont="1" applyFill="1" applyAlignment="1">
      <alignment vertical="center"/>
    </xf>
    <xf numFmtId="0" fontId="25" fillId="0" borderId="0" xfId="9" applyFont="1" applyFill="1" applyAlignment="1">
      <alignment horizontal="center" vertical="center"/>
    </xf>
    <xf numFmtId="0" fontId="23" fillId="0" borderId="0" xfId="9" applyFont="1" applyFill="1" applyAlignment="1">
      <alignment horizontal="right" vertical="center"/>
    </xf>
    <xf numFmtId="44" fontId="25" fillId="0" borderId="0" xfId="2" applyFont="1" applyFill="1" applyAlignment="1">
      <alignment horizontal="right" vertical="center"/>
    </xf>
    <xf numFmtId="165" fontId="26" fillId="0" borderId="0" xfId="1" applyNumberFormat="1" applyFont="1" applyFill="1" applyAlignment="1">
      <alignment horizontal="right" vertical="center"/>
    </xf>
    <xf numFmtId="0" fontId="23" fillId="0" borderId="0" xfId="9" applyFont="1" applyFill="1" applyAlignment="1">
      <alignment horizontal="center" vertical="center"/>
    </xf>
    <xf numFmtId="165" fontId="23" fillId="0" borderId="0" xfId="1" applyNumberFormat="1" applyFont="1" applyFill="1" applyAlignment="1">
      <alignment vertical="center"/>
    </xf>
    <xf numFmtId="165" fontId="21" fillId="0" borderId="1" xfId="1" applyNumberFormat="1" applyFont="1" applyFill="1" applyBorder="1" applyAlignment="1">
      <alignment vertical="center"/>
    </xf>
    <xf numFmtId="0" fontId="21" fillId="0" borderId="1" xfId="9" applyFont="1" applyFill="1" applyBorder="1" applyAlignment="1">
      <alignment horizontal="left" vertical="center" wrapText="1"/>
    </xf>
    <xf numFmtId="0" fontId="13" fillId="0" borderId="1" xfId="9" applyFont="1" applyFill="1" applyBorder="1" applyAlignment="1">
      <alignment horizontal="left" vertical="center" wrapText="1"/>
    </xf>
    <xf numFmtId="0" fontId="21" fillId="0" borderId="1" xfId="9" applyFont="1" applyFill="1" applyBorder="1" applyAlignment="1">
      <alignment vertical="center" wrapText="1"/>
    </xf>
    <xf numFmtId="0" fontId="13" fillId="0" borderId="1" xfId="0" applyFont="1" applyFill="1" applyBorder="1" applyAlignment="1">
      <alignment horizontal="center" vertical="center" wrapText="1"/>
    </xf>
    <xf numFmtId="166" fontId="13" fillId="0" borderId="1" xfId="0" applyNumberFormat="1" applyFont="1" applyFill="1" applyBorder="1" applyAlignment="1">
      <alignment vertical="center" wrapText="1"/>
    </xf>
    <xf numFmtId="0" fontId="13" fillId="0" borderId="1" xfId="11" applyFont="1" applyFill="1" applyBorder="1" applyAlignment="1">
      <alignment horizontal="center" vertical="center" wrapText="1"/>
    </xf>
    <xf numFmtId="166" fontId="13" fillId="0" borderId="1" xfId="11" applyNumberFormat="1" applyFont="1" applyFill="1" applyBorder="1" applyAlignment="1">
      <alignment vertical="center" wrapText="1"/>
    </xf>
    <xf numFmtId="166" fontId="13" fillId="0" borderId="1" xfId="11" applyNumberFormat="1" applyFont="1" applyFill="1" applyBorder="1" applyAlignment="1">
      <alignment horizontal="justify" vertical="center" wrapText="1"/>
    </xf>
    <xf numFmtId="165" fontId="13" fillId="0" borderId="1" xfId="1" applyNumberFormat="1" applyFont="1" applyFill="1" applyBorder="1" applyAlignment="1">
      <alignment vertical="center"/>
    </xf>
    <xf numFmtId="0" fontId="13" fillId="0" borderId="1" xfId="9" applyFont="1" applyFill="1" applyBorder="1" applyAlignment="1">
      <alignment horizontal="center" vertical="center" wrapText="1"/>
    </xf>
    <xf numFmtId="0" fontId="20" fillId="0" borderId="1" xfId="9" applyFont="1" applyFill="1" applyBorder="1" applyAlignment="1">
      <alignment vertical="center" wrapText="1"/>
    </xf>
    <xf numFmtId="165" fontId="4" fillId="0" borderId="1" xfId="1" applyNumberFormat="1" applyFont="1" applyFill="1" applyBorder="1" applyAlignment="1">
      <alignment vertical="center"/>
    </xf>
    <xf numFmtId="165" fontId="6" fillId="0" borderId="1" xfId="1" applyNumberFormat="1" applyFont="1" applyFill="1" applyBorder="1" applyAlignment="1">
      <alignment vertical="center"/>
    </xf>
    <xf numFmtId="165" fontId="24" fillId="0" borderId="0" xfId="9" applyNumberFormat="1" applyFont="1" applyFill="1" applyAlignment="1">
      <alignment vertical="center"/>
    </xf>
    <xf numFmtId="165" fontId="5" fillId="0" borderId="1" xfId="1" applyNumberFormat="1" applyFont="1" applyFill="1" applyBorder="1" applyAlignment="1">
      <alignment vertical="center"/>
    </xf>
    <xf numFmtId="0" fontId="4" fillId="2" borderId="1" xfId="0" quotePrefix="1"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41" fontId="24" fillId="0" borderId="0" xfId="9" applyNumberFormat="1" applyFont="1" applyFill="1" applyAlignment="1">
      <alignment vertical="center"/>
    </xf>
    <xf numFmtId="165" fontId="28" fillId="0" borderId="1" xfId="1" applyNumberFormat="1" applyFont="1" applyFill="1" applyBorder="1" applyAlignment="1">
      <alignment vertical="center"/>
    </xf>
    <xf numFmtId="0" fontId="5"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right" vertical="center"/>
    </xf>
    <xf numFmtId="0" fontId="5" fillId="0" borderId="1" xfId="0" applyFont="1" applyFill="1" applyBorder="1" applyAlignment="1">
      <alignment horizontal="center" vertical="center" wrapText="1"/>
    </xf>
    <xf numFmtId="0" fontId="9" fillId="0" borderId="0" xfId="0" applyFont="1" applyFill="1" applyAlignment="1">
      <alignment horizontal="left" vertical="center"/>
    </xf>
    <xf numFmtId="0" fontId="16" fillId="0" borderId="4" xfId="0" applyFont="1" applyFill="1" applyBorder="1" applyAlignment="1">
      <alignment horizontal="right" vertical="center"/>
    </xf>
    <xf numFmtId="167" fontId="32" fillId="0" borderId="0" xfId="0" applyNumberFormat="1" applyFont="1" applyFill="1" applyAlignment="1">
      <alignment vertical="center" wrapText="1"/>
    </xf>
    <xf numFmtId="0" fontId="3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18" fillId="0" borderId="0" xfId="0" applyFont="1" applyFill="1" applyAlignment="1">
      <alignment horizontal="centerContinuous" vertical="center"/>
    </xf>
    <xf numFmtId="0" fontId="30" fillId="0" borderId="0" xfId="0" applyFont="1" applyFill="1" applyBorder="1" applyAlignment="1">
      <alignment vertical="center"/>
    </xf>
    <xf numFmtId="0" fontId="31" fillId="0" borderId="0" xfId="0" applyFont="1" applyFill="1" applyAlignment="1">
      <alignment vertical="center"/>
    </xf>
    <xf numFmtId="0" fontId="35" fillId="0" borderId="0" xfId="0" applyFont="1" applyFill="1" applyAlignment="1">
      <alignment vertical="center"/>
    </xf>
    <xf numFmtId="167" fontId="33" fillId="0" borderId="1" xfId="0" applyNumberFormat="1" applyFont="1" applyFill="1" applyBorder="1" applyAlignment="1" applyProtection="1">
      <alignment horizontal="center" vertical="center"/>
    </xf>
    <xf numFmtId="167" fontId="32" fillId="0" borderId="1" xfId="0" applyNumberFormat="1" applyFont="1" applyFill="1" applyBorder="1" applyAlignment="1">
      <alignment horizontal="center" vertical="center"/>
    </xf>
    <xf numFmtId="167" fontId="32" fillId="0" borderId="1" xfId="0" applyNumberFormat="1" applyFont="1" applyFill="1" applyBorder="1" applyAlignment="1" applyProtection="1">
      <alignment horizontal="center" vertical="center"/>
    </xf>
    <xf numFmtId="167" fontId="32" fillId="0" borderId="1" xfId="0" applyNumberFormat="1" applyFont="1" applyFill="1" applyBorder="1" applyAlignment="1" applyProtection="1">
      <alignment vertical="center" wrapText="1"/>
    </xf>
    <xf numFmtId="167" fontId="31" fillId="0" borderId="1" xfId="0" applyNumberFormat="1" applyFont="1" applyFill="1" applyBorder="1" applyAlignment="1">
      <alignment horizontal="center" vertical="center"/>
    </xf>
    <xf numFmtId="41" fontId="32" fillId="0" borderId="1" xfId="0" applyNumberFormat="1" applyFont="1" applyFill="1" applyBorder="1" applyAlignment="1" applyProtection="1">
      <alignment vertical="center"/>
    </xf>
    <xf numFmtId="41" fontId="31" fillId="0" borderId="1" xfId="0" applyNumberFormat="1" applyFont="1" applyFill="1" applyBorder="1" applyAlignment="1">
      <alignment vertical="center"/>
    </xf>
    <xf numFmtId="41" fontId="32" fillId="0" borderId="1" xfId="0" applyNumberFormat="1" applyFont="1" applyFill="1" applyBorder="1" applyAlignment="1" applyProtection="1">
      <alignment vertical="center" wrapText="1"/>
    </xf>
    <xf numFmtId="0" fontId="8" fillId="0" borderId="0" xfId="0" quotePrefix="1" applyFont="1" applyFill="1" applyAlignment="1">
      <alignment horizontal="centerContinuous" vertical="center" wrapText="1"/>
    </xf>
    <xf numFmtId="0" fontId="9" fillId="0" borderId="0" xfId="0" applyFont="1" applyFill="1" applyAlignment="1">
      <alignment horizontal="left" vertical="center" wrapText="1"/>
    </xf>
    <xf numFmtId="167" fontId="32" fillId="0" borderId="1" xfId="0" applyNumberFormat="1" applyFont="1" applyFill="1" applyBorder="1" applyAlignment="1">
      <alignment horizontal="center" vertical="center" wrapText="1"/>
    </xf>
    <xf numFmtId="167" fontId="31" fillId="0" borderId="1" xfId="0" applyNumberFormat="1" applyFont="1" applyFill="1" applyBorder="1" applyAlignment="1" applyProtection="1">
      <alignment horizontal="left" vertical="center" wrapText="1"/>
    </xf>
    <xf numFmtId="0" fontId="10" fillId="0" borderId="0" xfId="0" applyFont="1" applyFill="1" applyAlignment="1">
      <alignment vertical="center" wrapText="1"/>
    </xf>
    <xf numFmtId="41" fontId="32" fillId="0" borderId="1" xfId="0" applyNumberFormat="1" applyFont="1" applyFill="1" applyBorder="1" applyAlignment="1">
      <alignment vertical="center"/>
    </xf>
    <xf numFmtId="41" fontId="37" fillId="0" borderId="1" xfId="0" applyNumberFormat="1" applyFont="1" applyFill="1" applyBorder="1" applyAlignment="1">
      <alignment horizontal="center" vertical="center"/>
    </xf>
    <xf numFmtId="0" fontId="32" fillId="0" borderId="0" xfId="0" applyFont="1" applyFill="1" applyAlignment="1">
      <alignment vertical="center"/>
    </xf>
    <xf numFmtId="0" fontId="19" fillId="0" borderId="0" xfId="0" applyFont="1" applyFill="1" applyAlignment="1">
      <alignment vertical="center"/>
    </xf>
    <xf numFmtId="0" fontId="31" fillId="0" borderId="0" xfId="0" applyNumberFormat="1" applyFont="1" applyFill="1" applyAlignment="1">
      <alignment vertical="center"/>
    </xf>
    <xf numFmtId="167" fontId="16" fillId="0" borderId="0" xfId="0" applyNumberFormat="1" applyFont="1" applyFill="1" applyBorder="1" applyAlignment="1">
      <alignment horizontal="right" vertical="center"/>
    </xf>
    <xf numFmtId="167" fontId="31" fillId="0" borderId="8" xfId="0" applyNumberFormat="1" applyFont="1" applyFill="1" applyBorder="1" applyAlignment="1">
      <alignment horizontal="center" vertical="center" wrapText="1"/>
    </xf>
    <xf numFmtId="0" fontId="5" fillId="0" borderId="0" xfId="0" applyNumberFormat="1" applyFont="1" applyFill="1" applyAlignment="1">
      <alignment horizontal="right" vertical="top"/>
    </xf>
    <xf numFmtId="0" fontId="28" fillId="0" borderId="5" xfId="4" applyFont="1" applyFill="1" applyBorder="1" applyAlignment="1">
      <alignment horizontal="center" vertical="center" wrapText="1"/>
    </xf>
    <xf numFmtId="0" fontId="28" fillId="0" borderId="6" xfId="4" applyFont="1" applyFill="1" applyBorder="1" applyAlignment="1">
      <alignment horizontal="center" vertical="center" wrapText="1"/>
    </xf>
    <xf numFmtId="0" fontId="4" fillId="0" borderId="0" xfId="4" applyFont="1" applyFill="1" applyAlignment="1">
      <alignment vertical="center"/>
    </xf>
    <xf numFmtId="0" fontId="5" fillId="0" borderId="0" xfId="4" applyFont="1" applyFill="1" applyAlignment="1">
      <alignment horizontal="centerContinuous" vertical="center"/>
    </xf>
    <xf numFmtId="0" fontId="8" fillId="0" borderId="0" xfId="4" applyFont="1" applyFill="1" applyAlignment="1">
      <alignment horizontal="centerContinuous" vertical="center"/>
    </xf>
    <xf numFmtId="0" fontId="18" fillId="0" borderId="0" xfId="4" applyFont="1" applyFill="1" applyAlignment="1">
      <alignment horizontal="centerContinuous" vertical="center"/>
    </xf>
    <xf numFmtId="0" fontId="4" fillId="0" borderId="0" xfId="4" applyFont="1" applyFill="1" applyAlignment="1">
      <alignment horizontal="centerContinuous" vertical="center"/>
    </xf>
    <xf numFmtId="0" fontId="9" fillId="0" borderId="0" xfId="4" applyFont="1" applyFill="1" applyAlignment="1">
      <alignment horizontal="left" vertical="center"/>
    </xf>
    <xf numFmtId="0" fontId="7" fillId="0" borderId="0" xfId="4" applyFont="1" applyFill="1" applyAlignment="1">
      <alignment vertical="center"/>
    </xf>
    <xf numFmtId="0" fontId="4" fillId="0" borderId="1" xfId="4" applyFont="1" applyFill="1" applyBorder="1" applyAlignment="1">
      <alignment horizontal="center" vertical="center"/>
    </xf>
    <xf numFmtId="0" fontId="4" fillId="0" borderId="1" xfId="4" applyFont="1" applyFill="1" applyBorder="1" applyAlignment="1">
      <alignment vertical="center"/>
    </xf>
    <xf numFmtId="0" fontId="5" fillId="0" borderId="0" xfId="0" applyFont="1" applyFill="1" applyAlignment="1">
      <alignment horizontal="right" vertical="top"/>
    </xf>
    <xf numFmtId="0" fontId="4" fillId="2" borderId="0" xfId="0" applyFont="1" applyFill="1" applyAlignment="1">
      <alignment horizontal="center" vertical="center"/>
    </xf>
    <xf numFmtId="0" fontId="18" fillId="2" borderId="0" xfId="4" applyFont="1" applyFill="1" applyAlignment="1">
      <alignment horizontal="centerContinuous" vertical="center"/>
    </xf>
    <xf numFmtId="0" fontId="4" fillId="2" borderId="0" xfId="4" applyFont="1" applyFill="1" applyAlignment="1">
      <alignment horizontal="centerContinuous" vertical="center"/>
    </xf>
    <xf numFmtId="0" fontId="6" fillId="2" borderId="0" xfId="0" applyNumberFormat="1" applyFont="1" applyFill="1" applyAlignment="1">
      <alignment horizontal="center" vertical="center" wrapText="1"/>
    </xf>
    <xf numFmtId="0" fontId="10" fillId="2" borderId="0" xfId="4" applyFont="1" applyFill="1" applyAlignment="1">
      <alignment vertical="center"/>
    </xf>
    <xf numFmtId="0" fontId="28" fillId="2" borderId="5" xfId="4" applyFont="1" applyFill="1" applyBorder="1" applyAlignment="1">
      <alignment horizontal="center" vertical="center" wrapText="1"/>
    </xf>
    <xf numFmtId="0" fontId="4" fillId="2" borderId="0" xfId="4" applyFont="1" applyFill="1" applyAlignment="1">
      <alignment vertical="center"/>
    </xf>
    <xf numFmtId="9" fontId="38" fillId="2" borderId="1" xfId="1" applyNumberFormat="1" applyFont="1" applyFill="1" applyBorder="1" applyAlignment="1">
      <alignment horizontal="center" vertical="center"/>
    </xf>
    <xf numFmtId="0" fontId="4" fillId="0" borderId="5" xfId="4" applyFont="1" applyFill="1" applyBorder="1" applyAlignment="1">
      <alignment horizontal="center" vertical="center" wrapText="1"/>
    </xf>
    <xf numFmtId="0" fontId="16" fillId="0" borderId="0" xfId="4" applyFont="1" applyFill="1" applyBorder="1" applyAlignment="1">
      <alignment horizontal="right" vertical="center"/>
    </xf>
    <xf numFmtId="0" fontId="5" fillId="0" borderId="1" xfId="4" applyFont="1" applyFill="1" applyBorder="1" applyAlignment="1">
      <alignment horizontal="center" vertical="center"/>
    </xf>
    <xf numFmtId="41" fontId="5" fillId="0" borderId="1" xfId="4" applyNumberFormat="1" applyFont="1" applyFill="1" applyBorder="1" applyAlignment="1">
      <alignment vertical="center"/>
    </xf>
    <xf numFmtId="0" fontId="8" fillId="0" borderId="0" xfId="4" applyFont="1" applyFill="1" applyAlignment="1">
      <alignment vertical="center"/>
    </xf>
    <xf numFmtId="0" fontId="9" fillId="0" borderId="0" xfId="4" applyFont="1" applyFill="1" applyAlignment="1">
      <alignment vertical="center"/>
    </xf>
    <xf numFmtId="3" fontId="36" fillId="0" borderId="1" xfId="6" applyNumberFormat="1" applyFont="1" applyFill="1" applyBorder="1" applyAlignment="1">
      <alignment horizontal="right" vertical="center" wrapText="1"/>
    </xf>
    <xf numFmtId="165" fontId="36" fillId="0" borderId="1" xfId="12" applyNumberFormat="1" applyFont="1" applyFill="1" applyBorder="1" applyAlignment="1">
      <alignment horizontal="right" vertical="center"/>
    </xf>
    <xf numFmtId="3" fontId="36" fillId="0" borderId="1" xfId="6" applyNumberFormat="1" applyFont="1" applyFill="1" applyBorder="1" applyAlignment="1">
      <alignment horizontal="right" vertical="center"/>
    </xf>
    <xf numFmtId="165" fontId="36" fillId="0" borderId="1" xfId="12" applyNumberFormat="1" applyFont="1" applyFill="1" applyBorder="1" applyAlignment="1" applyProtection="1">
      <alignment horizontal="right" vertical="center"/>
    </xf>
    <xf numFmtId="165" fontId="36" fillId="0" borderId="0" xfId="12" applyNumberFormat="1" applyFont="1" applyFill="1" applyAlignment="1">
      <alignment horizontal="right" vertical="center"/>
    </xf>
    <xf numFmtId="168" fontId="36" fillId="0" borderId="1" xfId="1" applyNumberFormat="1" applyFont="1" applyFill="1" applyBorder="1" applyAlignment="1">
      <alignment horizontal="right" vertical="center"/>
    </xf>
    <xf numFmtId="41" fontId="4" fillId="0" borderId="1" xfId="4" applyNumberFormat="1" applyFont="1" applyFill="1" applyBorder="1" applyAlignment="1">
      <alignment horizontal="right" vertical="center"/>
    </xf>
    <xf numFmtId="3" fontId="36" fillId="0" borderId="1" xfId="1" applyNumberFormat="1" applyFont="1" applyFill="1" applyBorder="1" applyAlignment="1" applyProtection="1">
      <alignment horizontal="right" vertical="center"/>
    </xf>
    <xf numFmtId="41" fontId="8" fillId="0" borderId="0" xfId="4" applyNumberFormat="1" applyFont="1" applyFill="1" applyAlignment="1">
      <alignment vertical="center"/>
    </xf>
    <xf numFmtId="0" fontId="9" fillId="0" borderId="4" xfId="0" applyFont="1" applyFill="1" applyBorder="1" applyAlignment="1">
      <alignment vertical="center"/>
    </xf>
    <xf numFmtId="3" fontId="39" fillId="0" borderId="1" xfId="6" applyNumberFormat="1" applyFont="1" applyFill="1" applyBorder="1" applyAlignment="1">
      <alignment horizontal="right" vertical="center" wrapText="1"/>
    </xf>
    <xf numFmtId="165" fontId="39" fillId="0" borderId="1" xfId="12" applyNumberFormat="1" applyFont="1" applyFill="1" applyBorder="1" applyAlignment="1">
      <alignment horizontal="right" vertical="center" wrapText="1"/>
    </xf>
    <xf numFmtId="3" fontId="39" fillId="0" borderId="1" xfId="6" applyNumberFormat="1" applyFont="1" applyFill="1" applyBorder="1" applyAlignment="1">
      <alignment vertical="center"/>
    </xf>
    <xf numFmtId="3" fontId="39" fillId="0" borderId="1" xfId="6" applyNumberFormat="1" applyFont="1" applyFill="1" applyBorder="1" applyAlignment="1">
      <alignment horizontal="right" vertical="center"/>
    </xf>
    <xf numFmtId="165" fontId="39" fillId="0" borderId="1" xfId="12" applyNumberFormat="1" applyFont="1" applyFill="1" applyBorder="1" applyAlignment="1">
      <alignment horizontal="right" vertical="center"/>
    </xf>
    <xf numFmtId="165" fontId="39" fillId="0" borderId="1" xfId="12" applyNumberFormat="1" applyFont="1" applyFill="1" applyBorder="1" applyAlignment="1">
      <alignment horizontal="center" vertical="center"/>
    </xf>
    <xf numFmtId="168" fontId="39" fillId="0" borderId="1" xfId="1" applyNumberFormat="1" applyFont="1" applyFill="1" applyBorder="1" applyAlignment="1">
      <alignment horizontal="right" vertical="center"/>
    </xf>
    <xf numFmtId="41" fontId="5" fillId="0" borderId="0" xfId="0" applyNumberFormat="1" applyFont="1" applyFill="1" applyAlignment="1">
      <alignment horizontal="right" vertical="top"/>
    </xf>
    <xf numFmtId="165" fontId="24" fillId="0" borderId="0" xfId="1" applyNumberFormat="1" applyFont="1" applyFill="1" applyAlignment="1">
      <alignment horizontal="right" vertical="top"/>
    </xf>
    <xf numFmtId="41" fontId="31" fillId="0" borderId="0" xfId="0" applyNumberFormat="1" applyFont="1" applyFill="1" applyAlignment="1">
      <alignment vertical="center"/>
    </xf>
    <xf numFmtId="167" fontId="35" fillId="0" borderId="1" xfId="0" applyNumberFormat="1" applyFont="1" applyFill="1" applyBorder="1" applyAlignment="1" applyProtection="1">
      <alignment horizontal="center" vertical="center"/>
    </xf>
    <xf numFmtId="3" fontId="41" fillId="0" borderId="1" xfId="6" applyNumberFormat="1" applyFont="1" applyFill="1" applyBorder="1" applyAlignment="1">
      <alignment horizontal="left" vertical="center" wrapText="1"/>
    </xf>
    <xf numFmtId="41" fontId="31" fillId="0" borderId="1" xfId="0" applyNumberFormat="1" applyFont="1" applyFill="1" applyBorder="1" applyAlignment="1">
      <alignment vertical="center" wrapText="1"/>
    </xf>
    <xf numFmtId="41" fontId="34" fillId="0" borderId="0" xfId="0" applyNumberFormat="1" applyFont="1" applyFill="1" applyAlignment="1">
      <alignment vertical="center"/>
    </xf>
    <xf numFmtId="41" fontId="35" fillId="0" borderId="0" xfId="0" applyNumberFormat="1" applyFont="1" applyFill="1" applyAlignment="1">
      <alignment vertical="center"/>
    </xf>
    <xf numFmtId="0" fontId="5" fillId="0" borderId="0" xfId="0" applyFont="1" applyFill="1" applyAlignment="1">
      <alignment horizontal="right" vertical="top"/>
    </xf>
    <xf numFmtId="0" fontId="6"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8" fillId="0" borderId="0" xfId="0" applyFont="1" applyFill="1" applyAlignment="1">
      <alignment horizontal="center" vertical="center"/>
    </xf>
    <xf numFmtId="0" fontId="5" fillId="0" borderId="1" xfId="0" applyFont="1" applyFill="1" applyBorder="1" applyAlignment="1">
      <alignment horizontal="center" vertical="center" wrapText="1"/>
    </xf>
    <xf numFmtId="0" fontId="9" fillId="0" borderId="0" xfId="0" applyFont="1" applyFill="1" applyAlignment="1">
      <alignment horizontal="left" vertical="center"/>
    </xf>
    <xf numFmtId="0" fontId="5" fillId="0" borderId="1" xfId="0" applyFont="1" applyFill="1" applyBorder="1" applyAlignment="1">
      <alignment horizontal="center" vertical="center"/>
    </xf>
    <xf numFmtId="0" fontId="9" fillId="0" borderId="0" xfId="0" applyFont="1" applyFill="1" applyBorder="1" applyAlignment="1">
      <alignment horizontal="center" vertical="center"/>
    </xf>
    <xf numFmtId="167" fontId="31" fillId="0" borderId="1" xfId="0" applyNumberFormat="1" applyFont="1" applyFill="1" applyBorder="1" applyAlignment="1">
      <alignment horizontal="center" vertical="center" wrapText="1"/>
    </xf>
    <xf numFmtId="0" fontId="5" fillId="0" borderId="0" xfId="0" applyFont="1" applyFill="1" applyAlignment="1">
      <alignment horizontal="right" vertical="top"/>
    </xf>
    <xf numFmtId="0" fontId="36" fillId="0" borderId="0" xfId="0" applyFont="1" applyFill="1" applyAlignment="1">
      <alignment vertical="center"/>
    </xf>
    <xf numFmtId="0" fontId="36" fillId="0" borderId="0" xfId="0" applyFont="1" applyFill="1" applyAlignment="1">
      <alignment horizontal="right" vertical="center"/>
    </xf>
    <xf numFmtId="0" fontId="41" fillId="0" borderId="0" xfId="0" applyNumberFormat="1" applyFont="1" applyFill="1" applyAlignment="1">
      <alignment vertical="center"/>
    </xf>
    <xf numFmtId="0" fontId="36" fillId="0" borderId="0" xfId="0" applyFont="1" applyFill="1" applyAlignment="1">
      <alignment vertical="top"/>
    </xf>
    <xf numFmtId="0" fontId="42" fillId="0" borderId="0" xfId="0" applyNumberFormat="1" applyFont="1" applyFill="1" applyAlignment="1">
      <alignment horizontal="right" vertical="top"/>
    </xf>
    <xf numFmtId="0" fontId="42" fillId="0" borderId="0" xfId="0" applyFont="1" applyFill="1" applyAlignment="1">
      <alignment vertical="center"/>
    </xf>
    <xf numFmtId="0" fontId="41" fillId="0" borderId="0" xfId="0" applyFont="1" applyFill="1" applyAlignment="1">
      <alignment vertical="center"/>
    </xf>
    <xf numFmtId="0" fontId="42" fillId="0" borderId="0" xfId="0" applyNumberFormat="1" applyFont="1" applyFill="1" applyAlignment="1">
      <alignment horizontal="right" vertical="center"/>
    </xf>
    <xf numFmtId="0" fontId="39" fillId="0" borderId="0" xfId="0" applyNumberFormat="1" applyFont="1" applyFill="1" applyAlignment="1">
      <alignment horizontal="center" vertical="center" wrapText="1"/>
    </xf>
    <xf numFmtId="167" fontId="43" fillId="0" borderId="0" xfId="0" applyNumberFormat="1" applyFont="1" applyFill="1" applyBorder="1" applyAlignment="1">
      <alignment horizontal="right"/>
    </xf>
    <xf numFmtId="167" fontId="41" fillId="0" borderId="1" xfId="0" applyNumberFormat="1" applyFont="1" applyFill="1" applyBorder="1" applyAlignment="1">
      <alignment horizontal="center" vertical="center" wrapText="1"/>
    </xf>
    <xf numFmtId="167" fontId="44" fillId="0" borderId="0" xfId="0" applyNumberFormat="1" applyFont="1" applyFill="1" applyAlignment="1">
      <alignment vertical="center" wrapText="1"/>
    </xf>
    <xf numFmtId="167" fontId="45" fillId="0" borderId="1" xfId="0" applyNumberFormat="1" applyFont="1" applyFill="1" applyBorder="1" applyAlignment="1" applyProtection="1">
      <alignment horizontal="center" vertical="center"/>
    </xf>
    <xf numFmtId="167" fontId="44" fillId="0" borderId="1" xfId="0" applyNumberFormat="1" applyFont="1" applyFill="1" applyBorder="1" applyAlignment="1">
      <alignment horizontal="center" vertical="center"/>
    </xf>
    <xf numFmtId="41" fontId="44" fillId="0" borderId="1" xfId="0" applyNumberFormat="1" applyFont="1" applyFill="1" applyBorder="1" applyAlignment="1">
      <alignment vertical="center"/>
    </xf>
    <xf numFmtId="41" fontId="46" fillId="0" borderId="0" xfId="0" applyNumberFormat="1" applyFont="1" applyFill="1" applyAlignment="1">
      <alignment vertical="center"/>
    </xf>
    <xf numFmtId="3" fontId="46" fillId="0" borderId="0" xfId="0" applyNumberFormat="1" applyFont="1" applyFill="1" applyAlignment="1">
      <alignment vertical="center"/>
    </xf>
    <xf numFmtId="0" fontId="46" fillId="0" borderId="0" xfId="0" applyFont="1" applyFill="1" applyAlignment="1">
      <alignment vertical="center"/>
    </xf>
    <xf numFmtId="167" fontId="41" fillId="0" borderId="1" xfId="0" applyNumberFormat="1" applyFont="1" applyFill="1" applyBorder="1" applyAlignment="1" applyProtection="1">
      <alignment horizontal="center" vertical="center"/>
    </xf>
    <xf numFmtId="1" fontId="41" fillId="0" borderId="1" xfId="13" applyNumberFormat="1" applyFont="1" applyFill="1" applyBorder="1" applyAlignment="1">
      <alignment horizontal="left" vertical="center" wrapText="1"/>
    </xf>
    <xf numFmtId="41" fontId="41" fillId="0" borderId="1" xfId="0" applyNumberFormat="1" applyFont="1" applyFill="1" applyBorder="1" applyAlignment="1">
      <alignment vertical="center"/>
    </xf>
    <xf numFmtId="0" fontId="47" fillId="0" borderId="0" xfId="0" applyFont="1" applyFill="1" applyAlignment="1">
      <alignment vertical="center"/>
    </xf>
    <xf numFmtId="41" fontId="41" fillId="0" borderId="0" xfId="0" applyNumberFormat="1" applyFont="1" applyFill="1" applyAlignment="1">
      <alignment vertical="center"/>
    </xf>
    <xf numFmtId="0" fontId="42" fillId="0" borderId="0" xfId="0" applyFont="1" applyFill="1" applyAlignment="1">
      <alignment horizontal="center" vertical="center" wrapText="1"/>
    </xf>
    <xf numFmtId="0" fontId="42" fillId="0" borderId="0" xfId="0" applyFont="1" applyFill="1" applyAlignment="1">
      <alignment horizontal="left" vertical="center" wrapText="1"/>
    </xf>
    <xf numFmtId="41" fontId="36" fillId="0" borderId="0" xfId="0" applyNumberFormat="1" applyFont="1" applyFill="1" applyAlignment="1">
      <alignment vertical="center"/>
    </xf>
    <xf numFmtId="0" fontId="36" fillId="0" borderId="0" xfId="4" applyFont="1" applyFill="1" applyAlignment="1">
      <alignment horizontal="centerContinuous" vertical="center"/>
    </xf>
    <xf numFmtId="0" fontId="36" fillId="0" borderId="0" xfId="4" applyFont="1" applyFill="1" applyAlignment="1">
      <alignment vertical="center"/>
    </xf>
    <xf numFmtId="0" fontId="36" fillId="0" borderId="0" xfId="4" applyFont="1" applyFill="1" applyAlignment="1">
      <alignment horizontal="right" vertical="center"/>
    </xf>
    <xf numFmtId="0" fontId="42" fillId="0" borderId="0" xfId="0" applyFont="1" applyFill="1" applyAlignment="1">
      <alignment horizontal="right" vertical="top"/>
    </xf>
    <xf numFmtId="0" fontId="42" fillId="0" borderId="0" xfId="0" applyFont="1" applyFill="1" applyAlignment="1">
      <alignment horizontal="right" vertical="center"/>
    </xf>
    <xf numFmtId="1" fontId="42" fillId="0" borderId="0" xfId="13" applyNumberFormat="1" applyFont="1" applyFill="1" applyAlignment="1">
      <alignment horizontal="center" vertical="center" wrapText="1"/>
    </xf>
    <xf numFmtId="1" fontId="42" fillId="0" borderId="0" xfId="13" applyNumberFormat="1" applyFont="1" applyFill="1" applyAlignment="1">
      <alignment horizontal="right" vertical="center" wrapText="1"/>
    </xf>
    <xf numFmtId="0" fontId="42" fillId="0" borderId="0" xfId="4" quotePrefix="1" applyFont="1" applyFill="1" applyAlignment="1">
      <alignment horizontal="center" vertical="center" wrapText="1"/>
    </xf>
    <xf numFmtId="0" fontId="42" fillId="0" borderId="0" xfId="4" quotePrefix="1" applyFont="1" applyFill="1" applyAlignment="1">
      <alignment horizontal="centerContinuous" vertical="center" wrapText="1"/>
    </xf>
    <xf numFmtId="0" fontId="39" fillId="0" borderId="0" xfId="0" applyFont="1" applyFill="1" applyBorder="1" applyAlignment="1">
      <alignment horizontal="right" vertical="center"/>
    </xf>
    <xf numFmtId="0" fontId="39" fillId="0" borderId="0" xfId="0" applyFont="1" applyFill="1" applyBorder="1" applyAlignment="1">
      <alignment horizontal="right"/>
    </xf>
    <xf numFmtId="3" fontId="42" fillId="0" borderId="0" xfId="13" applyNumberFormat="1" applyFont="1" applyFill="1" applyBorder="1" applyAlignment="1">
      <alignment horizontal="center" vertical="center" wrapText="1"/>
    </xf>
    <xf numFmtId="3" fontId="42" fillId="0" borderId="1" xfId="13" applyNumberFormat="1" applyFont="1" applyFill="1" applyBorder="1" applyAlignment="1">
      <alignment horizontal="center" vertical="center" wrapText="1"/>
    </xf>
    <xf numFmtId="49" fontId="42" fillId="0" borderId="1" xfId="13" quotePrefix="1" applyNumberFormat="1" applyFont="1" applyFill="1" applyBorder="1" applyAlignment="1">
      <alignment horizontal="center" vertical="center" wrapText="1"/>
    </xf>
    <xf numFmtId="3" fontId="36" fillId="0" borderId="1" xfId="13" quotePrefix="1" applyNumberFormat="1" applyFont="1" applyFill="1" applyBorder="1" applyAlignment="1">
      <alignment horizontal="center" vertical="center" wrapText="1"/>
    </xf>
    <xf numFmtId="41" fontId="42" fillId="0" borderId="1" xfId="14" applyNumberFormat="1" applyFont="1" applyFill="1" applyBorder="1" applyAlignment="1">
      <alignment horizontal="right" vertical="center"/>
    </xf>
    <xf numFmtId="3" fontId="36" fillId="0" borderId="0" xfId="13" applyNumberFormat="1" applyFont="1" applyFill="1" applyBorder="1" applyAlignment="1">
      <alignment vertical="center" wrapText="1"/>
    </xf>
    <xf numFmtId="49" fontId="42" fillId="0" borderId="1" xfId="13" applyNumberFormat="1" applyFont="1" applyFill="1" applyBorder="1" applyAlignment="1">
      <alignment horizontal="center" vertical="center" wrapText="1"/>
    </xf>
    <xf numFmtId="1" fontId="42" fillId="0" borderId="1" xfId="13" applyNumberFormat="1" applyFont="1" applyFill="1" applyBorder="1" applyAlignment="1">
      <alignment horizontal="left" vertical="center" wrapText="1"/>
    </xf>
    <xf numFmtId="1" fontId="36" fillId="0" borderId="1" xfId="13" applyNumberFormat="1" applyFont="1" applyFill="1" applyBorder="1" applyAlignment="1">
      <alignment horizontal="center" vertical="center" wrapText="1"/>
    </xf>
    <xf numFmtId="41" fontId="42" fillId="0" borderId="1" xfId="14" applyNumberFormat="1" applyFont="1" applyFill="1" applyBorder="1" applyAlignment="1">
      <alignment vertical="center"/>
    </xf>
    <xf numFmtId="1" fontId="36" fillId="0" borderId="0" xfId="13" applyNumberFormat="1" applyFont="1" applyFill="1" applyAlignment="1">
      <alignment vertical="center"/>
    </xf>
    <xf numFmtId="1" fontId="42" fillId="0" borderId="1" xfId="13" applyNumberFormat="1" applyFont="1" applyFill="1" applyBorder="1" applyAlignment="1">
      <alignment horizontal="center" vertical="center" wrapText="1"/>
    </xf>
    <xf numFmtId="1" fontId="42" fillId="0" borderId="1" xfId="13" applyNumberFormat="1" applyFont="1" applyFill="1" applyBorder="1" applyAlignment="1">
      <alignment vertical="center" wrapText="1"/>
    </xf>
    <xf numFmtId="1" fontId="36" fillId="0" borderId="1" xfId="13" quotePrefix="1" applyNumberFormat="1" applyFont="1" applyFill="1" applyBorder="1" applyAlignment="1">
      <alignment horizontal="center" vertical="center" wrapText="1"/>
    </xf>
    <xf numFmtId="0" fontId="36" fillId="0" borderId="1" xfId="0" applyNumberFormat="1" applyFont="1" applyFill="1" applyBorder="1" applyAlignment="1">
      <alignment horizontal="justify" vertical="center" wrapText="1"/>
    </xf>
    <xf numFmtId="165" fontId="36" fillId="0" borderId="1" xfId="12"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3" fontId="36" fillId="0" borderId="1" xfId="0" quotePrefix="1" applyNumberFormat="1" applyFont="1" applyFill="1" applyBorder="1" applyAlignment="1">
      <alignment horizontal="center" vertical="center" wrapText="1"/>
    </xf>
    <xf numFmtId="1" fontId="36" fillId="0" borderId="1" xfId="0" applyNumberFormat="1" applyFont="1" applyFill="1" applyBorder="1" applyAlignment="1">
      <alignment horizontal="center" vertical="center" wrapText="1"/>
    </xf>
    <xf numFmtId="3" fontId="36" fillId="0" borderId="1" xfId="13" quotePrefix="1" applyNumberFormat="1" applyFont="1" applyFill="1" applyBorder="1" applyAlignment="1">
      <alignment horizontal="right" vertical="center" wrapText="1"/>
    </xf>
    <xf numFmtId="165" fontId="36" fillId="0" borderId="1" xfId="15" applyNumberFormat="1" applyFont="1" applyFill="1" applyBorder="1" applyAlignment="1">
      <alignment horizontal="right" vertical="center" wrapText="1"/>
    </xf>
    <xf numFmtId="170" fontId="36" fillId="0" borderId="1" xfId="0" applyNumberFormat="1" applyFont="1" applyFill="1" applyBorder="1" applyAlignment="1">
      <alignment horizontal="center" vertical="center" wrapText="1"/>
    </xf>
    <xf numFmtId="1" fontId="36" fillId="0" borderId="1" xfId="13" applyNumberFormat="1" applyFont="1" applyFill="1" applyBorder="1" applyAlignment="1">
      <alignment horizontal="right" vertical="center"/>
    </xf>
    <xf numFmtId="3" fontId="36" fillId="0" borderId="1" xfId="0" applyNumberFormat="1" applyFont="1" applyFill="1" applyBorder="1" applyAlignment="1">
      <alignment horizontal="center" vertical="center" wrapText="1"/>
    </xf>
    <xf numFmtId="0" fontId="36" fillId="0" borderId="1" xfId="16" applyFont="1" applyFill="1" applyBorder="1" applyAlignment="1">
      <alignment horizontal="center" vertical="center" wrapText="1"/>
    </xf>
    <xf numFmtId="3" fontId="36" fillId="0" borderId="1" xfId="17" quotePrefix="1" applyNumberFormat="1" applyFont="1" applyFill="1" applyBorder="1" applyAlignment="1">
      <alignment horizontal="center" vertical="center" wrapText="1"/>
    </xf>
    <xf numFmtId="3" fontId="36" fillId="0" borderId="1" xfId="17" applyNumberFormat="1" applyFont="1" applyFill="1" applyBorder="1" applyAlignment="1">
      <alignment horizontal="right" vertical="center" wrapText="1"/>
    </xf>
    <xf numFmtId="3" fontId="36" fillId="0" borderId="1" xfId="0" applyNumberFormat="1" applyFont="1" applyFill="1" applyBorder="1" applyAlignment="1">
      <alignment horizontal="right" vertical="center" wrapText="1"/>
    </xf>
    <xf numFmtId="0" fontId="36" fillId="0" borderId="1" xfId="0" applyFont="1" applyFill="1" applyBorder="1" applyAlignment="1">
      <alignment horizontal="center" vertical="center" wrapText="1"/>
    </xf>
    <xf numFmtId="3" fontId="36" fillId="0" borderId="1" xfId="0" applyNumberFormat="1" applyFont="1" applyFill="1" applyBorder="1" applyAlignment="1">
      <alignment vertical="center" wrapText="1"/>
    </xf>
    <xf numFmtId="168" fontId="36" fillId="0" borderId="1" xfId="16" applyNumberFormat="1" applyFont="1" applyFill="1" applyBorder="1" applyAlignment="1">
      <alignment horizontal="center" vertical="center" wrapText="1"/>
    </xf>
    <xf numFmtId="168" fontId="36" fillId="0" borderId="1" xfId="16" applyNumberFormat="1" applyFont="1" applyFill="1" applyBorder="1" applyAlignment="1">
      <alignment vertical="center" wrapText="1"/>
    </xf>
    <xf numFmtId="0" fontId="36" fillId="0" borderId="1" xfId="4" applyFont="1" applyFill="1" applyBorder="1" applyAlignment="1">
      <alignment vertical="center"/>
    </xf>
    <xf numFmtId="3" fontId="42" fillId="0" borderId="1" xfId="0" quotePrefix="1" applyNumberFormat="1" applyFont="1" applyFill="1" applyBorder="1" applyAlignment="1">
      <alignment horizontal="center" vertical="center" wrapText="1"/>
    </xf>
    <xf numFmtId="0" fontId="42" fillId="0" borderId="0" xfId="4" applyFont="1" applyFill="1" applyAlignment="1">
      <alignment vertical="center"/>
    </xf>
    <xf numFmtId="49" fontId="36" fillId="0" borderId="1" xfId="13" applyNumberFormat="1" applyFont="1" applyFill="1" applyBorder="1" applyAlignment="1">
      <alignment horizontal="center" vertical="center" wrapText="1"/>
    </xf>
    <xf numFmtId="0" fontId="36" fillId="0" borderId="1" xfId="0" applyFont="1" applyFill="1" applyBorder="1" applyAlignment="1">
      <alignment horizontal="justify" vertical="center" wrapText="1"/>
    </xf>
    <xf numFmtId="3" fontId="36" fillId="0" borderId="1" xfId="13" applyNumberFormat="1" applyFont="1" applyFill="1" applyBorder="1" applyAlignment="1">
      <alignment horizontal="center" vertical="center" wrapText="1"/>
    </xf>
    <xf numFmtId="41" fontId="36" fillId="0" borderId="1" xfId="14" applyNumberFormat="1" applyFont="1" applyFill="1" applyBorder="1" applyAlignment="1">
      <alignment vertical="center"/>
    </xf>
    <xf numFmtId="0" fontId="38" fillId="0" borderId="1" xfId="0" applyNumberFormat="1" applyFont="1" applyFill="1" applyBorder="1" applyAlignment="1">
      <alignment horizontal="justify" vertical="center" wrapText="1"/>
    </xf>
    <xf numFmtId="165" fontId="38" fillId="0" borderId="1" xfId="15" applyNumberFormat="1" applyFont="1" applyFill="1" applyBorder="1" applyAlignment="1">
      <alignment horizontal="right" vertical="center" wrapText="1"/>
    </xf>
    <xf numFmtId="0" fontId="38" fillId="0" borderId="1" xfId="0" applyFont="1" applyFill="1" applyBorder="1" applyAlignment="1">
      <alignment horizontal="justify" vertical="center" wrapText="1"/>
    </xf>
    <xf numFmtId="0" fontId="36" fillId="0" borderId="1" xfId="18" applyFont="1" applyFill="1" applyBorder="1" applyAlignment="1">
      <alignment horizontal="center" vertical="center" wrapText="1"/>
    </xf>
    <xf numFmtId="0" fontId="36" fillId="0" borderId="1" xfId="4" applyFont="1" applyFill="1" applyBorder="1" applyAlignment="1">
      <alignment horizontal="center" vertical="center" wrapText="1"/>
    </xf>
    <xf numFmtId="0" fontId="36" fillId="0" borderId="1" xfId="0" quotePrefix="1" applyFont="1" applyFill="1" applyBorder="1" applyAlignment="1">
      <alignment horizontal="center" vertical="center" wrapText="1"/>
    </xf>
    <xf numFmtId="1" fontId="36" fillId="0" borderId="1" xfId="19" applyNumberFormat="1" applyFont="1" applyFill="1" applyBorder="1" applyAlignment="1">
      <alignment horizontal="center" vertical="center" wrapText="1"/>
    </xf>
    <xf numFmtId="0" fontId="36" fillId="0" borderId="1" xfId="18" applyFont="1" applyFill="1" applyBorder="1" applyAlignment="1">
      <alignment vertical="center" wrapText="1"/>
    </xf>
    <xf numFmtId="1" fontId="36" fillId="0" borderId="1" xfId="0" applyNumberFormat="1" applyFont="1" applyFill="1" applyBorder="1" applyAlignment="1">
      <alignment vertical="center" wrapText="1"/>
    </xf>
    <xf numFmtId="3" fontId="36" fillId="0" borderId="1" xfId="0" applyNumberFormat="1" applyFont="1" applyFill="1" applyBorder="1" applyAlignment="1">
      <alignment horizontal="right" vertical="center"/>
    </xf>
    <xf numFmtId="49" fontId="36" fillId="0" borderId="1" xfId="4" applyNumberFormat="1" applyFont="1" applyFill="1" applyBorder="1" applyAlignment="1">
      <alignment horizontal="center" vertical="center" wrapText="1"/>
    </xf>
    <xf numFmtId="1" fontId="38" fillId="0" borderId="1" xfId="0" applyNumberFormat="1" applyFont="1" applyFill="1" applyBorder="1" applyAlignment="1">
      <alignment vertical="center" wrapText="1"/>
    </xf>
    <xf numFmtId="1" fontId="38"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right" vertical="center"/>
    </xf>
    <xf numFmtId="0" fontId="38" fillId="0" borderId="1" xfId="0" applyFont="1" applyFill="1" applyBorder="1" applyAlignment="1">
      <alignment vertical="center" wrapText="1"/>
    </xf>
    <xf numFmtId="3" fontId="38" fillId="0" borderId="1" xfId="13" applyNumberFormat="1" applyFont="1" applyFill="1" applyBorder="1" applyAlignment="1">
      <alignment horizontal="center" vertical="center" wrapText="1"/>
    </xf>
    <xf numFmtId="0" fontId="36" fillId="0" borderId="1" xfId="14" applyFont="1" applyFill="1" applyBorder="1" applyAlignment="1">
      <alignment horizontal="center" vertical="center" wrapText="1"/>
    </xf>
    <xf numFmtId="41" fontId="38" fillId="0" borderId="1" xfId="14" applyNumberFormat="1" applyFont="1" applyFill="1" applyBorder="1" applyAlignment="1">
      <alignment vertical="center"/>
    </xf>
    <xf numFmtId="0" fontId="36" fillId="0" borderId="1" xfId="20" applyFont="1" applyFill="1" applyBorder="1" applyAlignment="1">
      <alignment horizontal="justify" vertical="center" wrapText="1"/>
    </xf>
    <xf numFmtId="3" fontId="36" fillId="0" borderId="1" xfId="0" quotePrefix="1" applyNumberFormat="1" applyFont="1" applyFill="1" applyBorder="1" applyAlignment="1">
      <alignment horizontal="justify" vertical="center" wrapText="1"/>
    </xf>
    <xf numFmtId="165" fontId="36" fillId="0" borderId="1" xfId="12" quotePrefix="1" applyNumberFormat="1" applyFont="1" applyFill="1" applyBorder="1" applyAlignment="1">
      <alignment horizontal="center" vertical="center" wrapText="1"/>
    </xf>
    <xf numFmtId="0" fontId="36" fillId="0" borderId="1" xfId="16" applyNumberFormat="1" applyFont="1" applyFill="1" applyBorder="1" applyAlignment="1">
      <alignment horizontal="justify" vertical="center" wrapText="1"/>
    </xf>
    <xf numFmtId="3" fontId="36" fillId="0" borderId="1" xfId="21" applyNumberFormat="1" applyFont="1" applyFill="1" applyBorder="1" applyAlignment="1">
      <alignment vertical="center" wrapText="1"/>
    </xf>
    <xf numFmtId="165" fontId="36" fillId="0" borderId="1" xfId="0" applyNumberFormat="1" applyFont="1" applyFill="1" applyBorder="1" applyAlignment="1">
      <alignment vertical="center"/>
    </xf>
    <xf numFmtId="168" fontId="36" fillId="0" borderId="1" xfId="19" applyNumberFormat="1" applyFont="1" applyFill="1" applyBorder="1" applyAlignment="1">
      <alignment horizontal="right" vertical="center" wrapText="1"/>
    </xf>
    <xf numFmtId="165" fontId="36" fillId="0" borderId="1" xfId="22" applyNumberFormat="1" applyFont="1" applyFill="1" applyBorder="1" applyAlignment="1">
      <alignment vertical="center"/>
    </xf>
    <xf numFmtId="165" fontId="36" fillId="0" borderId="1" xfId="23" applyNumberFormat="1" applyFont="1" applyFill="1" applyBorder="1" applyAlignment="1">
      <alignment vertical="center"/>
    </xf>
    <xf numFmtId="165" fontId="36" fillId="0" borderId="1" xfId="24" applyNumberFormat="1" applyFont="1" applyFill="1" applyBorder="1" applyAlignment="1">
      <alignment vertical="center" wrapText="1"/>
    </xf>
    <xf numFmtId="3" fontId="36" fillId="0" borderId="1" xfId="13" applyNumberFormat="1" applyFont="1" applyFill="1" applyBorder="1" applyAlignment="1">
      <alignment vertical="center" wrapText="1"/>
    </xf>
    <xf numFmtId="165" fontId="36" fillId="0" borderId="1" xfId="15" applyNumberFormat="1" applyFont="1" applyFill="1" applyBorder="1" applyAlignment="1">
      <alignment vertical="center" wrapText="1"/>
    </xf>
    <xf numFmtId="165" fontId="38" fillId="0" borderId="1" xfId="21" applyNumberFormat="1" applyFont="1" applyFill="1" applyBorder="1" applyAlignment="1">
      <alignment horizontal="right" vertical="center" wrapText="1"/>
    </xf>
    <xf numFmtId="3" fontId="38" fillId="0" borderId="1" xfId="0" applyNumberFormat="1" applyFont="1" applyFill="1" applyBorder="1" applyAlignment="1">
      <alignment vertical="center" wrapText="1"/>
    </xf>
    <xf numFmtId="0" fontId="36" fillId="0" borderId="1" xfId="0" quotePrefix="1" applyNumberFormat="1" applyFont="1" applyFill="1" applyBorder="1" applyAlignment="1">
      <alignment horizontal="center" vertical="center" wrapText="1"/>
    </xf>
    <xf numFmtId="172" fontId="36" fillId="0" borderId="1" xfId="12" applyNumberFormat="1" applyFont="1" applyFill="1" applyBorder="1" applyAlignment="1">
      <alignment horizontal="right" vertical="center" wrapText="1"/>
    </xf>
    <xf numFmtId="0" fontId="38" fillId="0" borderId="1" xfId="20" applyFont="1" applyFill="1" applyBorder="1" applyAlignment="1">
      <alignment horizontal="justify" vertical="center" wrapText="1"/>
    </xf>
    <xf numFmtId="165" fontId="36" fillId="0" borderId="1" xfId="0" applyNumberFormat="1" applyFont="1" applyFill="1" applyBorder="1" applyAlignment="1">
      <alignment horizontal="center" vertical="center" wrapText="1"/>
    </xf>
    <xf numFmtId="3" fontId="36" fillId="0" borderId="1" xfId="19" applyNumberFormat="1" applyFont="1" applyFill="1" applyBorder="1" applyAlignment="1">
      <alignment horizontal="center" vertical="center" wrapText="1"/>
    </xf>
    <xf numFmtId="165" fontId="36" fillId="0" borderId="1" xfId="24" applyNumberFormat="1" applyFont="1" applyFill="1" applyBorder="1" applyAlignment="1">
      <alignment horizontal="center" vertical="center" wrapText="1"/>
    </xf>
    <xf numFmtId="168" fontId="36" fillId="0" borderId="1" xfId="16" applyNumberFormat="1" applyFont="1" applyFill="1" applyBorder="1" applyAlignment="1">
      <alignment horizontal="right" vertical="center" wrapText="1"/>
    </xf>
    <xf numFmtId="0" fontId="36" fillId="0" borderId="1" xfId="16" applyFont="1" applyFill="1" applyBorder="1" applyAlignment="1">
      <alignment horizontal="justify" vertical="center" wrapText="1"/>
    </xf>
    <xf numFmtId="3" fontId="36" fillId="0" borderId="1" xfId="25" applyNumberFormat="1" applyFont="1" applyFill="1" applyBorder="1" applyAlignment="1">
      <alignment horizontal="center" vertical="center" wrapText="1"/>
    </xf>
    <xf numFmtId="0" fontId="38" fillId="0" borderId="1" xfId="16" applyFont="1" applyFill="1" applyBorder="1" applyAlignment="1">
      <alignment horizontal="justify" vertical="center" wrapText="1"/>
    </xf>
    <xf numFmtId="165" fontId="36" fillId="0" borderId="1" xfId="0" applyNumberFormat="1" applyFont="1" applyFill="1" applyBorder="1" applyAlignment="1">
      <alignment horizontal="right" vertical="center" wrapText="1"/>
    </xf>
    <xf numFmtId="3" fontId="36" fillId="0" borderId="1" xfId="4" quotePrefix="1" applyNumberFormat="1" applyFont="1" applyFill="1" applyBorder="1" applyAlignment="1">
      <alignment horizontal="center" vertical="center" wrapText="1"/>
    </xf>
    <xf numFmtId="170" fontId="36" fillId="0" borderId="1" xfId="4" applyNumberFormat="1" applyFont="1" applyFill="1" applyBorder="1" applyAlignment="1">
      <alignment horizontal="center" vertical="center" wrapText="1"/>
    </xf>
    <xf numFmtId="0" fontId="36" fillId="0" borderId="1" xfId="26" applyFont="1" applyFill="1" applyBorder="1" applyAlignment="1">
      <alignment horizontal="center" vertical="center" wrapText="1"/>
    </xf>
    <xf numFmtId="165" fontId="36" fillId="0" borderId="1" xfId="12" applyNumberFormat="1" applyFont="1" applyFill="1" applyBorder="1" applyAlignment="1">
      <alignment vertical="center"/>
    </xf>
    <xf numFmtId="165" fontId="36" fillId="0" borderId="1" xfId="12" applyNumberFormat="1" applyFont="1" applyFill="1" applyBorder="1" applyAlignment="1">
      <alignment horizontal="left" vertical="center" wrapText="1"/>
    </xf>
    <xf numFmtId="165" fontId="36" fillId="0" borderId="1" xfId="27" applyNumberFormat="1" applyFont="1" applyFill="1" applyBorder="1" applyAlignment="1">
      <alignment horizontal="center" vertical="center" wrapText="1"/>
    </xf>
    <xf numFmtId="165" fontId="36" fillId="0" borderId="1" xfId="27" applyNumberFormat="1" applyFont="1" applyFill="1" applyBorder="1" applyAlignment="1">
      <alignment horizontal="right" vertical="center" wrapText="1"/>
    </xf>
    <xf numFmtId="3" fontId="36" fillId="0" borderId="1" xfId="4" applyNumberFormat="1" applyFont="1" applyFill="1" applyBorder="1" applyAlignment="1">
      <alignment horizontal="center" vertical="center" wrapText="1"/>
    </xf>
    <xf numFmtId="3" fontId="36" fillId="0" borderId="1" xfId="19" applyNumberFormat="1" applyFont="1" applyFill="1" applyBorder="1" applyAlignment="1">
      <alignment horizontal="right" vertical="center" wrapText="1"/>
    </xf>
    <xf numFmtId="165" fontId="36" fillId="0" borderId="1" xfId="28" applyNumberFormat="1" applyFont="1" applyFill="1" applyBorder="1" applyAlignment="1">
      <alignment horizontal="right" vertical="center" wrapText="1"/>
    </xf>
    <xf numFmtId="173" fontId="36" fillId="0" borderId="1" xfId="12" applyNumberFormat="1" applyFont="1" applyFill="1" applyBorder="1" applyAlignment="1">
      <alignment vertical="center" wrapText="1"/>
    </xf>
    <xf numFmtId="3" fontId="36" fillId="0" borderId="1" xfId="13" applyNumberFormat="1" applyFont="1" applyFill="1" applyBorder="1" applyAlignment="1">
      <alignment horizontal="right" vertical="center" wrapText="1"/>
    </xf>
    <xf numFmtId="1" fontId="36" fillId="0" borderId="1" xfId="0" applyNumberFormat="1" applyFont="1" applyFill="1" applyBorder="1" applyAlignment="1">
      <alignment horizontal="left" vertical="center" wrapText="1"/>
    </xf>
    <xf numFmtId="3" fontId="36" fillId="0" borderId="13" xfId="0" applyNumberFormat="1" applyFont="1" applyFill="1" applyBorder="1" applyAlignment="1">
      <alignment horizontal="right" vertical="center" wrapText="1"/>
    </xf>
    <xf numFmtId="41" fontId="36" fillId="0" borderId="1" xfId="0" applyNumberFormat="1" applyFont="1" applyFill="1" applyBorder="1" applyAlignment="1">
      <alignment vertical="center"/>
    </xf>
    <xf numFmtId="165" fontId="36" fillId="0" borderId="1" xfId="12" applyNumberFormat="1" applyFont="1" applyFill="1" applyBorder="1" applyAlignment="1">
      <alignment horizontal="right" vertical="center" wrapText="1"/>
    </xf>
    <xf numFmtId="165" fontId="36" fillId="0" borderId="1" xfId="21" applyNumberFormat="1" applyFont="1" applyFill="1" applyBorder="1" applyAlignment="1">
      <alignment horizontal="right" vertical="center"/>
    </xf>
    <xf numFmtId="0" fontId="36" fillId="0" borderId="1" xfId="29" applyFont="1" applyFill="1" applyBorder="1" applyAlignment="1">
      <alignment horizontal="center" vertical="center" wrapText="1"/>
    </xf>
    <xf numFmtId="165" fontId="36" fillId="0" borderId="1" xfId="21" applyNumberFormat="1" applyFont="1" applyFill="1" applyBorder="1" applyAlignment="1">
      <alignment horizontal="right" vertical="center" wrapText="1"/>
    </xf>
    <xf numFmtId="165" fontId="36" fillId="0" borderId="13" xfId="0" applyNumberFormat="1" applyFont="1" applyFill="1" applyBorder="1" applyAlignment="1">
      <alignment horizontal="right" vertical="center" wrapText="1"/>
    </xf>
    <xf numFmtId="0" fontId="36" fillId="0" borderId="1" xfId="30" quotePrefix="1" applyFont="1" applyFill="1" applyBorder="1" applyAlignment="1">
      <alignment horizontal="center" vertical="center" wrapText="1"/>
    </xf>
    <xf numFmtId="165" fontId="36" fillId="0" borderId="1" xfId="31" applyNumberFormat="1" applyFont="1" applyFill="1" applyBorder="1" applyAlignment="1">
      <alignment horizontal="right" vertical="center"/>
    </xf>
    <xf numFmtId="0" fontId="36" fillId="0" borderId="1" xfId="32" applyFont="1" applyFill="1" applyBorder="1" applyAlignment="1">
      <alignment vertical="center" wrapText="1"/>
    </xf>
    <xf numFmtId="3" fontId="36" fillId="0" borderId="1" xfId="0" applyNumberFormat="1" applyFont="1" applyFill="1" applyBorder="1" applyAlignment="1">
      <alignment vertical="center"/>
    </xf>
    <xf numFmtId="3" fontId="36" fillId="0" borderId="1" xfId="19" applyNumberFormat="1" applyFont="1" applyFill="1" applyBorder="1" applyAlignment="1">
      <alignment vertical="center" wrapText="1"/>
    </xf>
    <xf numFmtId="0" fontId="36" fillId="0" borderId="1" xfId="18" applyFont="1" applyFill="1" applyBorder="1" applyAlignment="1">
      <alignment horizontal="justify" vertical="center" wrapText="1"/>
    </xf>
    <xf numFmtId="41" fontId="36" fillId="0" borderId="1" xfId="12" applyNumberFormat="1" applyFont="1" applyFill="1" applyBorder="1" applyAlignment="1">
      <alignment vertical="center"/>
    </xf>
    <xf numFmtId="1" fontId="36" fillId="0" borderId="1" xfId="0" quotePrefix="1" applyNumberFormat="1" applyFont="1" applyFill="1" applyBorder="1" applyAlignment="1">
      <alignment horizontal="center" vertical="center" wrapText="1"/>
    </xf>
    <xf numFmtId="3" fontId="36" fillId="0" borderId="0" xfId="0" applyNumberFormat="1" applyFont="1" applyFill="1" applyBorder="1" applyAlignment="1">
      <alignment horizontal="right" vertical="center" wrapText="1"/>
    </xf>
    <xf numFmtId="1" fontId="36" fillId="0" borderId="1" xfId="19" applyNumberFormat="1" applyFont="1" applyFill="1" applyBorder="1" applyAlignment="1">
      <alignment horizontal="left" vertical="center" wrapText="1"/>
    </xf>
    <xf numFmtId="0" fontId="36" fillId="0" borderId="1" xfId="0" applyFont="1" applyFill="1" applyBorder="1" applyAlignment="1">
      <alignment horizontal="center" vertical="center" wrapText="1" readingOrder="1"/>
    </xf>
    <xf numFmtId="41" fontId="36" fillId="0" borderId="1" xfId="14" applyNumberFormat="1" applyFont="1" applyFill="1" applyBorder="1" applyAlignment="1">
      <alignment horizontal="right" vertical="center"/>
    </xf>
    <xf numFmtId="0" fontId="36" fillId="0" borderId="1" xfId="26" applyFont="1" applyFill="1" applyBorder="1" applyAlignment="1">
      <alignment horizontal="justify" vertical="center" wrapText="1"/>
    </xf>
    <xf numFmtId="3" fontId="36" fillId="0" borderId="1" xfId="26" applyNumberFormat="1" applyFont="1" applyFill="1" applyBorder="1" applyAlignment="1">
      <alignment horizontal="center" vertical="center" wrapText="1"/>
    </xf>
    <xf numFmtId="165" fontId="36" fillId="0" borderId="1" xfId="26" applyNumberFormat="1" applyFont="1" applyFill="1" applyBorder="1" applyAlignment="1">
      <alignment horizontal="center" vertical="center" wrapText="1"/>
    </xf>
    <xf numFmtId="41" fontId="36" fillId="0" borderId="1" xfId="26" applyNumberFormat="1" applyFont="1" applyFill="1" applyBorder="1" applyAlignment="1">
      <alignment vertical="center"/>
    </xf>
    <xf numFmtId="41" fontId="36" fillId="0" borderId="1" xfId="23" applyNumberFormat="1" applyFont="1" applyFill="1" applyBorder="1" applyAlignment="1">
      <alignment vertical="center"/>
    </xf>
    <xf numFmtId="165" fontId="36" fillId="0" borderId="1" xfId="15" applyNumberFormat="1" applyFont="1" applyFill="1" applyBorder="1" applyAlignment="1">
      <alignment horizontal="center" vertical="center" wrapText="1"/>
    </xf>
    <xf numFmtId="41" fontId="51" fillId="0" borderId="1" xfId="12" applyNumberFormat="1" applyFont="1" applyFill="1" applyBorder="1" applyAlignment="1">
      <alignment vertical="center"/>
    </xf>
    <xf numFmtId="165" fontId="38" fillId="0" borderId="1" xfId="12" applyNumberFormat="1" applyFont="1" applyFill="1" applyBorder="1" applyAlignment="1">
      <alignment vertical="center"/>
    </xf>
    <xf numFmtId="165" fontId="38" fillId="0" borderId="13" xfId="0" applyNumberFormat="1" applyFont="1" applyFill="1" applyBorder="1" applyAlignment="1">
      <alignment horizontal="right" vertical="center" wrapText="1"/>
    </xf>
    <xf numFmtId="165" fontId="36" fillId="0" borderId="1" xfId="24" applyNumberFormat="1" applyFont="1" applyFill="1" applyBorder="1" applyAlignment="1">
      <alignment horizontal="right" vertical="center" wrapText="1"/>
    </xf>
    <xf numFmtId="49" fontId="36" fillId="0" borderId="1" xfId="19" applyNumberFormat="1" applyFont="1" applyFill="1" applyBorder="1" applyAlignment="1">
      <alignment horizontal="center" vertical="center" wrapText="1"/>
    </xf>
    <xf numFmtId="3" fontId="38" fillId="0" borderId="1" xfId="0" quotePrefix="1" applyNumberFormat="1" applyFont="1" applyFill="1" applyBorder="1" applyAlignment="1">
      <alignment horizontal="justify" vertical="center" wrapText="1"/>
    </xf>
    <xf numFmtId="49" fontId="36" fillId="0" borderId="1" xfId="0" applyNumberFormat="1" applyFont="1" applyFill="1" applyBorder="1" applyAlignment="1">
      <alignment horizontal="center" vertical="center" wrapText="1"/>
    </xf>
    <xf numFmtId="3" fontId="36" fillId="0" borderId="12" xfId="0" applyNumberFormat="1" applyFont="1" applyFill="1" applyBorder="1" applyAlignment="1">
      <alignment horizontal="right" vertical="center" wrapText="1"/>
    </xf>
    <xf numFmtId="3" fontId="42" fillId="0" borderId="1" xfId="0" quotePrefix="1" applyNumberFormat="1" applyFont="1" applyFill="1" applyBorder="1" applyAlignment="1">
      <alignment horizontal="justify" vertical="center" wrapText="1"/>
    </xf>
    <xf numFmtId="0" fontId="36" fillId="0" borderId="1" xfId="33" applyFont="1" applyFill="1" applyBorder="1" applyAlignment="1">
      <alignment horizontal="center" vertical="center" wrapText="1"/>
    </xf>
    <xf numFmtId="0" fontId="36" fillId="0" borderId="1" xfId="0" applyFont="1" applyFill="1" applyBorder="1" applyAlignment="1">
      <alignment vertical="center" wrapText="1"/>
    </xf>
    <xf numFmtId="41" fontId="36" fillId="0" borderId="1" xfId="18" applyNumberFormat="1" applyFont="1" applyFill="1" applyBorder="1" applyAlignment="1">
      <alignment vertical="center"/>
    </xf>
    <xf numFmtId="165" fontId="36" fillId="0" borderId="1" xfId="34" applyNumberFormat="1" applyFont="1" applyFill="1" applyBorder="1" applyAlignment="1">
      <alignment horizontal="right" vertical="center" wrapText="1"/>
    </xf>
    <xf numFmtId="165" fontId="36" fillId="0" borderId="1" xfId="21" applyNumberFormat="1" applyFont="1" applyFill="1" applyBorder="1" applyAlignment="1">
      <alignment vertical="center"/>
    </xf>
    <xf numFmtId="3" fontId="38" fillId="0" borderId="1" xfId="19" applyNumberFormat="1" applyFont="1" applyFill="1" applyBorder="1" applyAlignment="1">
      <alignment horizontal="right" vertical="center" wrapText="1"/>
    </xf>
    <xf numFmtId="168" fontId="38" fillId="0" borderId="1" xfId="19" applyNumberFormat="1" applyFont="1" applyFill="1" applyBorder="1" applyAlignment="1">
      <alignment horizontal="right" vertical="center" wrapText="1"/>
    </xf>
    <xf numFmtId="3"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3" fontId="38" fillId="0" borderId="1" xfId="16" applyNumberFormat="1" applyFont="1" applyFill="1" applyBorder="1" applyAlignment="1">
      <alignment horizontal="right" vertical="center" wrapText="1"/>
    </xf>
    <xf numFmtId="0" fontId="42" fillId="0" borderId="1" xfId="16" applyFont="1" applyFill="1" applyBorder="1" applyAlignment="1">
      <alignment horizontal="justify"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3" fontId="42" fillId="0" borderId="1" xfId="16" applyNumberFormat="1" applyFont="1" applyFill="1" applyBorder="1" applyAlignment="1">
      <alignment horizontal="right" vertical="center" wrapText="1"/>
    </xf>
    <xf numFmtId="0" fontId="42" fillId="0" borderId="1" xfId="4" applyFont="1" applyFill="1" applyBorder="1" applyAlignment="1">
      <alignment vertical="center"/>
    </xf>
    <xf numFmtId="165" fontId="42" fillId="0" borderId="1" xfId="15" applyNumberFormat="1" applyFont="1" applyFill="1" applyBorder="1" applyAlignment="1">
      <alignment horizontal="right" vertical="center" wrapText="1"/>
    </xf>
    <xf numFmtId="165" fontId="42" fillId="0" borderId="0" xfId="15" applyNumberFormat="1" applyFont="1" applyFill="1" applyBorder="1" applyAlignment="1">
      <alignment horizontal="right" vertical="center" wrapText="1"/>
    </xf>
    <xf numFmtId="0" fontId="36" fillId="0" borderId="0" xfId="4" applyFont="1" applyFill="1" applyAlignment="1">
      <alignment horizontal="center" vertical="center" wrapText="1"/>
    </xf>
    <xf numFmtId="0" fontId="36" fillId="0" borderId="0" xfId="4" applyFont="1" applyFill="1" applyAlignment="1">
      <alignment vertical="center" wrapText="1"/>
    </xf>
    <xf numFmtId="41" fontId="16" fillId="0" borderId="0" xfId="0" applyNumberFormat="1" applyFont="1" applyFill="1" applyBorder="1" applyAlignment="1">
      <alignment horizontal="right" vertical="center"/>
    </xf>
    <xf numFmtId="0" fontId="5" fillId="0" borderId="1" xfId="0" applyFont="1" applyFill="1" applyBorder="1" applyAlignment="1">
      <alignment horizontal="left" vertical="center"/>
    </xf>
    <xf numFmtId="41" fontId="5" fillId="0" borderId="1"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8" fillId="0" borderId="0" xfId="0" applyFont="1" applyFill="1" applyAlignment="1">
      <alignment horizontal="center" vertical="center"/>
    </xf>
    <xf numFmtId="0" fontId="5" fillId="0" borderId="0" xfId="0" applyFont="1" applyFill="1" applyAlignment="1">
      <alignment horizontal="right" vertical="top"/>
    </xf>
    <xf numFmtId="0" fontId="5" fillId="0" borderId="1" xfId="0" applyFont="1" applyFill="1" applyBorder="1" applyAlignment="1">
      <alignment horizontal="center" vertical="center" wrapText="1"/>
    </xf>
    <xf numFmtId="0" fontId="9" fillId="0" borderId="0" xfId="0" applyFont="1" applyFill="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6"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xf>
    <xf numFmtId="0" fontId="24" fillId="0" borderId="0" xfId="9" applyFont="1" applyFill="1" applyAlignment="1">
      <alignment horizontal="center" vertical="center"/>
    </xf>
    <xf numFmtId="0" fontId="25" fillId="0" borderId="0" xfId="9" applyFont="1" applyFill="1" applyAlignment="1">
      <alignment horizontal="center" vertical="center"/>
    </xf>
    <xf numFmtId="167" fontId="31"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5"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5" fillId="0" borderId="0" xfId="0" applyFont="1" applyFill="1" applyAlignment="1">
      <alignment horizontal="center" vertical="center"/>
    </xf>
    <xf numFmtId="41"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167" fontId="31" fillId="0" borderId="1" xfId="0" applyNumberFormat="1" applyFont="1" applyFill="1" applyBorder="1" applyAlignment="1" applyProtection="1">
      <alignment horizontal="center" vertical="center" wrapText="1"/>
    </xf>
    <xf numFmtId="0" fontId="42" fillId="0" borderId="0" xfId="0" applyFont="1" applyFill="1" applyAlignment="1">
      <alignment horizontal="left" vertical="center" wrapText="1"/>
    </xf>
    <xf numFmtId="0" fontId="42" fillId="0" borderId="0" xfId="0" applyNumberFormat="1" applyFont="1" applyFill="1" applyAlignment="1">
      <alignment horizontal="center" vertical="center" wrapText="1"/>
    </xf>
    <xf numFmtId="0" fontId="39" fillId="0" borderId="0" xfId="0" applyNumberFormat="1" applyFont="1" applyFill="1" applyAlignment="1">
      <alignment horizontal="center" vertical="center" wrapText="1"/>
    </xf>
    <xf numFmtId="167" fontId="41" fillId="0" borderId="1" xfId="0" applyNumberFormat="1" applyFont="1" applyFill="1" applyBorder="1" applyAlignment="1" applyProtection="1">
      <alignment horizontal="center" vertical="center" wrapText="1"/>
    </xf>
    <xf numFmtId="167"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2" fillId="0" borderId="0" xfId="0" applyFont="1" applyFill="1" applyAlignment="1">
      <alignment horizontal="right" vertical="top"/>
    </xf>
    <xf numFmtId="167" fontId="31" fillId="0" borderId="7" xfId="0" applyNumberFormat="1" applyFont="1" applyFill="1" applyBorder="1" applyAlignment="1" applyProtection="1">
      <alignment horizontal="center" vertical="center" wrapText="1"/>
    </xf>
    <xf numFmtId="167" fontId="31" fillId="0" borderId="9" xfId="0" applyNumberFormat="1" applyFont="1" applyFill="1" applyBorder="1" applyAlignment="1" applyProtection="1">
      <alignment horizontal="center" vertical="center" wrapText="1"/>
    </xf>
    <xf numFmtId="167" fontId="31" fillId="0" borderId="7" xfId="0" applyNumberFormat="1" applyFont="1" applyFill="1" applyBorder="1" applyAlignment="1">
      <alignment horizontal="center" vertical="center" wrapText="1"/>
    </xf>
    <xf numFmtId="167" fontId="31" fillId="0" borderId="9" xfId="0" applyNumberFormat="1"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167" fontId="31" fillId="0" borderId="5" xfId="0" applyNumberFormat="1" applyFont="1" applyFill="1" applyBorder="1" applyAlignment="1" applyProtection="1">
      <alignment horizontal="center" vertical="center" wrapText="1"/>
    </xf>
    <xf numFmtId="167" fontId="31" fillId="0" borderId="6" xfId="0" applyNumberFormat="1" applyFont="1" applyFill="1" applyBorder="1" applyAlignment="1" applyProtection="1">
      <alignment horizontal="center" vertical="center" wrapText="1"/>
    </xf>
    <xf numFmtId="167" fontId="31" fillId="0" borderId="8" xfId="0" applyNumberFormat="1" applyFont="1" applyFill="1" applyBorder="1" applyAlignment="1" applyProtection="1">
      <alignment horizontal="center" vertical="center" wrapText="1"/>
    </xf>
    <xf numFmtId="0" fontId="5" fillId="0" borderId="0" xfId="0" applyFont="1" applyFill="1" applyAlignment="1">
      <alignment horizontal="right" vertical="top" wrapText="1"/>
    </xf>
    <xf numFmtId="0" fontId="6" fillId="0" borderId="0" xfId="4" applyFont="1" applyFill="1" applyBorder="1" applyAlignment="1">
      <alignment horizontal="right" vertical="center"/>
    </xf>
    <xf numFmtId="0" fontId="28" fillId="0" borderId="5" xfId="4" applyFont="1" applyFill="1" applyBorder="1" applyAlignment="1">
      <alignment horizontal="center" vertical="center"/>
    </xf>
    <xf numFmtId="0" fontId="28" fillId="0" borderId="8" xfId="4" applyFont="1" applyFill="1" applyBorder="1" applyAlignment="1">
      <alignment horizontal="center" vertical="center"/>
    </xf>
    <xf numFmtId="0" fontId="28" fillId="0" borderId="2" xfId="4" applyFont="1" applyFill="1" applyBorder="1" applyAlignment="1">
      <alignment horizontal="center" vertical="center" wrapText="1"/>
    </xf>
    <xf numFmtId="0" fontId="28" fillId="0" borderId="10" xfId="4" applyFont="1" applyFill="1" applyBorder="1" applyAlignment="1">
      <alignment horizontal="center" vertical="center" wrapText="1"/>
    </xf>
    <xf numFmtId="0" fontId="28" fillId="0" borderId="3"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4" fillId="0" borderId="11" xfId="4" applyFont="1" applyFill="1" applyBorder="1" applyAlignment="1">
      <alignment horizontal="center" vertical="center"/>
    </xf>
    <xf numFmtId="0" fontId="4" fillId="0" borderId="12" xfId="4" applyFont="1" applyFill="1" applyBorder="1" applyAlignment="1">
      <alignment horizontal="center" vertical="center"/>
    </xf>
    <xf numFmtId="0" fontId="28" fillId="0" borderId="0" xfId="4" applyFont="1" applyFill="1" applyAlignment="1">
      <alignment horizontal="center" vertical="center" wrapText="1"/>
    </xf>
    <xf numFmtId="0" fontId="5" fillId="0" borderId="5" xfId="4" applyFont="1" applyFill="1" applyBorder="1" applyAlignment="1">
      <alignment horizontal="center" vertical="center"/>
    </xf>
    <xf numFmtId="0" fontId="5" fillId="0" borderId="6" xfId="4" applyFont="1" applyFill="1" applyBorder="1" applyAlignment="1">
      <alignment horizontal="center" vertical="center"/>
    </xf>
    <xf numFmtId="0" fontId="5" fillId="0" borderId="5" xfId="4" quotePrefix="1" applyFont="1" applyFill="1" applyBorder="1" applyAlignment="1">
      <alignment horizontal="center" vertical="center"/>
    </xf>
    <xf numFmtId="0" fontId="5" fillId="0" borderId="6" xfId="4" quotePrefix="1" applyFont="1" applyFill="1" applyBorder="1" applyAlignment="1">
      <alignment horizontal="center" vertical="center"/>
    </xf>
    <xf numFmtId="0" fontId="5" fillId="0" borderId="5" xfId="4" applyFont="1" applyFill="1" applyBorder="1" applyAlignment="1">
      <alignment horizontal="center" vertical="center" wrapText="1"/>
    </xf>
    <xf numFmtId="0" fontId="5" fillId="0" borderId="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3" xfId="4" applyFont="1" applyFill="1" applyBorder="1" applyAlignment="1">
      <alignment horizontal="center" vertical="center" wrapText="1"/>
    </xf>
    <xf numFmtId="3" fontId="42" fillId="0" borderId="1" xfId="13" applyNumberFormat="1" applyFont="1" applyFill="1" applyBorder="1" applyAlignment="1">
      <alignment horizontal="center" vertical="center" wrapText="1"/>
    </xf>
    <xf numFmtId="3" fontId="42" fillId="0" borderId="1" xfId="13" applyNumberFormat="1" applyFont="1" applyFill="1" applyBorder="1" applyAlignment="1">
      <alignment horizontal="right" vertical="center" wrapText="1"/>
    </xf>
    <xf numFmtId="0" fontId="42" fillId="0" borderId="0" xfId="0" applyFont="1" applyFill="1" applyAlignment="1">
      <alignment vertical="top" wrapText="1"/>
    </xf>
    <xf numFmtId="1" fontId="42" fillId="0" borderId="0" xfId="13" applyNumberFormat="1" applyFont="1" applyFill="1" applyAlignment="1">
      <alignment horizontal="center" vertical="center" wrapText="1"/>
    </xf>
    <xf numFmtId="49" fontId="42" fillId="0" borderId="1" xfId="13" applyNumberFormat="1" applyFont="1" applyFill="1" applyBorder="1" applyAlignment="1">
      <alignment horizontal="center" vertical="center" wrapText="1"/>
    </xf>
  </cellXfs>
  <cellStyles count="35">
    <cellStyle name="Comma" xfId="12" builtinId="3"/>
    <cellStyle name="Comma 10 10 2 2" xfId="27"/>
    <cellStyle name="Comma 10 10 3 2" xfId="15"/>
    <cellStyle name="Comma 11 4 2" xfId="22"/>
    <cellStyle name="Comma 16 3" xfId="21"/>
    <cellStyle name="Comma 16 3 2 2 2 3" xfId="23"/>
    <cellStyle name="Comma 2" xfId="1"/>
    <cellStyle name="Comma 3" xfId="24"/>
    <cellStyle name="Comma 4" xfId="28"/>
    <cellStyle name="Comma 61" xfId="31"/>
    <cellStyle name="Comma 8" xfId="34"/>
    <cellStyle name="Currency 2" xfId="2"/>
    <cellStyle name="HAI" xfId="3"/>
    <cellStyle name="Normal" xfId="0" builtinId="0"/>
    <cellStyle name="Normal 10" xfId="18"/>
    <cellStyle name="Normal 10 2" xfId="14"/>
    <cellStyle name="Normal 12 4 2" xfId="30"/>
    <cellStyle name="Normal 146" xfId="26"/>
    <cellStyle name="Normal 2" xfId="4"/>
    <cellStyle name="Normal 2_Bao cao BoKH ve lap KH dau tu cong trung han 5 nam 2016-2020 (Nguyet)" xfId="33"/>
    <cellStyle name="Normal 3" xfId="5"/>
    <cellStyle name="Normal 4" xfId="6"/>
    <cellStyle name="Normal 5" xfId="7"/>
    <cellStyle name="Normal 532" xfId="29"/>
    <cellStyle name="Normal 6" xfId="8"/>
    <cellStyle name="Normal 7" xfId="9"/>
    <cellStyle name="Normal 8" xfId="10"/>
    <cellStyle name="Normal_Bao cao BoKH ve lap KH dau tu cong trung han 5 nam 2016-2020 (30-6-2015) chinh thuc trinh UBND tinh" xfId="16"/>
    <cellStyle name="Normal_Bieu mau (CV )" xfId="13"/>
    <cellStyle name="Normal_Bieu mau (CV ) 2" xfId="25"/>
    <cellStyle name="Normal_Bieu mau (CV ) 2 10" xfId="19"/>
    <cellStyle name="Normal_Bieu mau (CV ) 2_Bao cao BoKH ve lap KH dau tu cong trung han 5 nam ( ngay 17.12.2014)" xfId="17"/>
    <cellStyle name="Normal_Bieu XDCB Phat trien KT-XH nam 2011" xfId="20"/>
    <cellStyle name="Normal_Chi NSTW NSDP 2002 - PL" xfId="11"/>
    <cellStyle name="Normal_Dieu chinh von dau tu XDCB 6 thang nam 2014 (chinh thuc)_Bieu dieu chinh bo sung ke hoach von dau tu phat trien 6 thang giua nam 2016" xfId="3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M%202026/3.%20DT%202026/CONG%20KHAI/CONG%20KHAI%20DT%202026/P.%20QL&#272;T%20cong_Bao%20zalo%2021.01.2026/03%20Du%20toan%20giao%20nam%202026%20cho%20cac%20don%20vi%20(gui%20Phong%20QLNS)%20-%2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u%20to&#225;n%202026%20(chuy&#234;n%20qu&#7843;n)\D&#7921;%20to&#225;n%20chi%20ti&#7871;t\1.%20%20&#272;&#7841;i%20&#272;i&#787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52"/>
      <sheetName val="Sheet1"/>
      <sheetName val="Bieu 58"/>
    </sheetNames>
    <sheetDataSet>
      <sheetData sheetId="0"/>
      <sheetData sheetId="1"/>
      <sheetData sheetId="2">
        <row r="12">
          <cell r="S12">
            <v>712700</v>
          </cell>
        </row>
        <row r="26">
          <cell r="S26">
            <v>17500</v>
          </cell>
        </row>
        <row r="31">
          <cell r="S31">
            <v>9400</v>
          </cell>
        </row>
        <row r="36">
          <cell r="S36">
            <v>19000</v>
          </cell>
        </row>
        <row r="41">
          <cell r="S41">
            <v>6000</v>
          </cell>
        </row>
        <row r="45">
          <cell r="S45">
            <v>37000</v>
          </cell>
        </row>
        <row r="52">
          <cell r="S52">
            <v>2500</v>
          </cell>
        </row>
        <row r="56">
          <cell r="S56">
            <v>23000</v>
          </cell>
        </row>
        <row r="60">
          <cell r="S60">
            <v>33000</v>
          </cell>
        </row>
        <row r="65">
          <cell r="S65">
            <v>47000</v>
          </cell>
        </row>
        <row r="69">
          <cell r="S69">
            <v>17100</v>
          </cell>
        </row>
        <row r="74">
          <cell r="S74">
            <v>22000</v>
          </cell>
        </row>
        <row r="79">
          <cell r="S79">
            <v>56100</v>
          </cell>
        </row>
        <row r="89">
          <cell r="S89">
            <v>45700</v>
          </cell>
        </row>
        <row r="97">
          <cell r="S97">
            <v>7500</v>
          </cell>
        </row>
        <row r="102">
          <cell r="S102">
            <v>1334651</v>
          </cell>
        </row>
        <row r="116">
          <cell r="S116">
            <v>100000</v>
          </cell>
        </row>
        <row r="120">
          <cell r="S120">
            <v>63500</v>
          </cell>
        </row>
        <row r="128">
          <cell r="S128">
            <v>35000</v>
          </cell>
        </row>
        <row r="132">
          <cell r="S132">
            <v>100000</v>
          </cell>
        </row>
        <row r="140">
          <cell r="S140">
            <v>8000</v>
          </cell>
        </row>
        <row r="144">
          <cell r="S144">
            <v>20000</v>
          </cell>
        </row>
        <row r="148">
          <cell r="S148">
            <v>47000</v>
          </cell>
        </row>
        <row r="152">
          <cell r="S152">
            <v>10000</v>
          </cell>
        </row>
        <row r="157">
          <cell r="S157">
            <v>80000</v>
          </cell>
        </row>
        <row r="163">
          <cell r="S163">
            <v>29000</v>
          </cell>
        </row>
        <row r="167">
          <cell r="S167">
            <v>50000</v>
          </cell>
        </row>
        <row r="172">
          <cell r="S172">
            <v>2777570</v>
          </cell>
        </row>
        <row r="220">
          <cell r="S220">
            <v>52000</v>
          </cell>
        </row>
        <row r="225">
          <cell r="S225">
            <v>14000</v>
          </cell>
        </row>
        <row r="230">
          <cell r="S230">
            <v>12000</v>
          </cell>
        </row>
        <row r="234">
          <cell r="S234">
            <v>10000</v>
          </cell>
        </row>
        <row r="238">
          <cell r="S238">
            <v>30100</v>
          </cell>
        </row>
        <row r="250">
          <cell r="S250">
            <v>9000</v>
          </cell>
        </row>
        <row r="255">
          <cell r="S255">
            <v>10100</v>
          </cell>
        </row>
        <row r="261">
          <cell r="S261">
            <v>17920</v>
          </cell>
        </row>
        <row r="267">
          <cell r="S267">
            <v>51000</v>
          </cell>
        </row>
        <row r="273">
          <cell r="S273">
            <v>78180</v>
          </cell>
        </row>
        <row r="282">
          <cell r="S282">
            <v>40000</v>
          </cell>
        </row>
        <row r="288">
          <cell r="S288">
            <v>20000</v>
          </cell>
        </row>
        <row r="292">
          <cell r="S292">
            <v>210000</v>
          </cell>
        </row>
        <row r="297">
          <cell r="S297">
            <v>1300</v>
          </cell>
        </row>
        <row r="301">
          <cell r="S301">
            <v>22000</v>
          </cell>
        </row>
        <row r="305">
          <cell r="S305">
            <v>16500</v>
          </cell>
        </row>
        <row r="310">
          <cell r="S310">
            <v>8200</v>
          </cell>
        </row>
        <row r="314">
          <cell r="S314">
            <v>34000</v>
          </cell>
        </row>
        <row r="319">
          <cell r="S319">
            <v>66000</v>
          </cell>
        </row>
        <row r="323">
          <cell r="S323">
            <v>18500</v>
          </cell>
        </row>
        <row r="328">
          <cell r="S328">
            <v>70000</v>
          </cell>
        </row>
        <row r="333">
          <cell r="S333">
            <v>2084000</v>
          </cell>
        </row>
        <row r="365">
          <cell r="S365">
            <v>190000</v>
          </cell>
        </row>
        <row r="369">
          <cell r="S369">
            <v>92222</v>
          </cell>
        </row>
        <row r="373">
          <cell r="S373">
            <v>1319442</v>
          </cell>
        </row>
        <row r="377">
          <cell r="S377">
            <v>6000</v>
          </cell>
        </row>
        <row r="381">
          <cell r="S381">
            <v>10000</v>
          </cell>
        </row>
        <row r="386">
          <cell r="S386">
            <v>55000</v>
          </cell>
        </row>
        <row r="392">
          <cell r="S392">
            <v>50000</v>
          </cell>
        </row>
        <row r="397">
          <cell r="S397">
            <v>485000</v>
          </cell>
        </row>
        <row r="406">
          <cell r="S406">
            <v>56000</v>
          </cell>
        </row>
        <row r="410">
          <cell r="S410">
            <v>9000</v>
          </cell>
        </row>
        <row r="415">
          <cell r="S415">
            <v>24000</v>
          </cell>
        </row>
        <row r="420">
          <cell r="S420">
            <v>30000</v>
          </cell>
        </row>
        <row r="425">
          <cell r="S425">
            <v>800</v>
          </cell>
        </row>
        <row r="429">
          <cell r="S429">
            <v>4600</v>
          </cell>
        </row>
        <row r="433">
          <cell r="S433">
            <v>4500</v>
          </cell>
        </row>
        <row r="437">
          <cell r="S437">
            <v>20000</v>
          </cell>
        </row>
        <row r="443">
          <cell r="S443">
            <v>1261096</v>
          </cell>
        </row>
        <row r="444">
          <cell r="S444">
            <v>1005200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1. Thu Đại Điền"/>
      <sheetName val="2. Chi Đại Điền"/>
      <sheetName val="cong"/>
    </sheetNames>
    <sheetDataSet>
      <sheetData sheetId="0" refreshError="1">
        <row r="68">
          <cell r="C68">
            <v>1341</v>
          </cell>
        </row>
        <row r="72">
          <cell r="C72">
            <v>25437</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pane xSplit="2" ySplit="7" topLeftCell="C8" activePane="bottomRight" state="frozen"/>
      <selection pane="topRight" activeCell="C1" sqref="C1"/>
      <selection pane="bottomLeft" activeCell="A10" sqref="A10"/>
      <selection pane="bottomRight" activeCell="F10" sqref="F10"/>
    </sheetView>
  </sheetViews>
  <sheetFormatPr defaultColWidth="12.85546875" defaultRowHeight="15.75"/>
  <cols>
    <col min="1" max="1" width="7.28515625" style="2" customWidth="1"/>
    <col min="2" max="2" width="59.85546875" style="2" bestFit="1" customWidth="1"/>
    <col min="3" max="3" width="27.5703125" style="17" customWidth="1"/>
    <col min="4" max="4" width="19.7109375" style="2" customWidth="1"/>
    <col min="5" max="16384" width="12.85546875" style="2"/>
  </cols>
  <sheetData>
    <row r="1" spans="1:4" ht="36" customHeight="1">
      <c r="A1" s="377" t="s">
        <v>145</v>
      </c>
      <c r="B1" s="378"/>
      <c r="C1" s="169" t="s">
        <v>43</v>
      </c>
    </row>
    <row r="2" spans="1:4">
      <c r="A2" s="180"/>
      <c r="B2" s="1"/>
      <c r="C2" s="18"/>
    </row>
    <row r="3" spans="1:4" ht="20.25" customHeight="1">
      <c r="A3" s="1" t="s">
        <v>48</v>
      </c>
      <c r="B3" s="1"/>
      <c r="C3" s="19"/>
    </row>
    <row r="4" spans="1:4" ht="21" customHeight="1">
      <c r="A4" s="376" t="s">
        <v>44</v>
      </c>
      <c r="B4" s="376"/>
      <c r="C4" s="376"/>
    </row>
    <row r="5" spans="1:4">
      <c r="A5" s="178"/>
      <c r="B5" s="178"/>
      <c r="C5" s="12"/>
    </row>
    <row r="6" spans="1:4" ht="19.5" customHeight="1">
      <c r="A6" s="183"/>
      <c r="B6" s="183"/>
      <c r="C6" s="373" t="s">
        <v>0</v>
      </c>
    </row>
    <row r="7" spans="1:4" s="4" customFormat="1" ht="24.75" customHeight="1">
      <c r="A7" s="184" t="s">
        <v>1</v>
      </c>
      <c r="B7" s="184" t="s">
        <v>2</v>
      </c>
      <c r="C7" s="184" t="s">
        <v>42</v>
      </c>
    </row>
    <row r="8" spans="1:4" s="5" customFormat="1" ht="21.95" customHeight="1">
      <c r="A8" s="184" t="s">
        <v>3</v>
      </c>
      <c r="B8" s="374" t="s">
        <v>5</v>
      </c>
      <c r="C8" s="13">
        <f>C9+C12+C15+C16+C17+C18</f>
        <v>43830144</v>
      </c>
    </row>
    <row r="9" spans="1:4" s="5" customFormat="1" ht="21.95" customHeight="1">
      <c r="A9" s="184" t="s">
        <v>6</v>
      </c>
      <c r="B9" s="7" t="s">
        <v>7</v>
      </c>
      <c r="C9" s="14">
        <f>SUM(C10:C11)</f>
        <v>20265610</v>
      </c>
    </row>
    <row r="10" spans="1:4" s="5" customFormat="1" ht="21.95" customHeight="1">
      <c r="A10" s="8">
        <v>1</v>
      </c>
      <c r="B10" s="9" t="s">
        <v>8</v>
      </c>
      <c r="C10" s="15">
        <v>9101010</v>
      </c>
      <c r="D10" s="16"/>
    </row>
    <row r="11" spans="1:4" s="5" customFormat="1" ht="21.95" customHeight="1">
      <c r="A11" s="8">
        <v>2</v>
      </c>
      <c r="B11" s="9" t="s">
        <v>9</v>
      </c>
      <c r="C11" s="15">
        <f>1530000+9634600</f>
        <v>11164600</v>
      </c>
    </row>
    <row r="12" spans="1:4" s="5" customFormat="1" ht="21.95" customHeight="1">
      <c r="A12" s="184" t="s">
        <v>10</v>
      </c>
      <c r="B12" s="7" t="s">
        <v>11</v>
      </c>
      <c r="C12" s="14">
        <f>SUM(C13:C14)</f>
        <v>23559953</v>
      </c>
    </row>
    <row r="13" spans="1:4" s="5" customFormat="1" ht="21.95" customHeight="1">
      <c r="A13" s="10" t="s">
        <v>41</v>
      </c>
      <c r="B13" s="9" t="s">
        <v>12</v>
      </c>
      <c r="C13" s="15">
        <f>11920138+4305698</f>
        <v>16225836</v>
      </c>
    </row>
    <row r="14" spans="1:4" s="5" customFormat="1" ht="21.95" customHeight="1">
      <c r="A14" s="10" t="s">
        <v>41</v>
      </c>
      <c r="B14" s="9" t="s">
        <v>13</v>
      </c>
      <c r="C14" s="15">
        <v>7334117</v>
      </c>
    </row>
    <row r="15" spans="1:4" s="5" customFormat="1" ht="21.95" customHeight="1">
      <c r="A15" s="184" t="s">
        <v>14</v>
      </c>
      <c r="B15" s="7" t="s">
        <v>15</v>
      </c>
      <c r="C15" s="15">
        <v>0</v>
      </c>
    </row>
    <row r="16" spans="1:4" s="5" customFormat="1" ht="21.95" customHeight="1">
      <c r="A16" s="184" t="s">
        <v>16</v>
      </c>
      <c r="B16" s="7" t="s">
        <v>17</v>
      </c>
      <c r="C16" s="15">
        <v>0</v>
      </c>
    </row>
    <row r="17" spans="1:4" s="5" customFormat="1" ht="21.95" customHeight="1">
      <c r="A17" s="184" t="s">
        <v>18</v>
      </c>
      <c r="B17" s="7" t="s">
        <v>19</v>
      </c>
      <c r="C17" s="15">
        <v>0</v>
      </c>
    </row>
    <row r="18" spans="1:4" s="5" customFormat="1" ht="21.95" customHeight="1">
      <c r="A18" s="184" t="s">
        <v>45</v>
      </c>
      <c r="B18" s="7" t="s">
        <v>46</v>
      </c>
      <c r="C18" s="15">
        <v>4581</v>
      </c>
    </row>
    <row r="19" spans="1:4" s="5" customFormat="1" ht="21.95" customHeight="1">
      <c r="A19" s="184" t="s">
        <v>4</v>
      </c>
      <c r="B19" s="374" t="s">
        <v>20</v>
      </c>
      <c r="C19" s="13">
        <f>C20+C27</f>
        <v>44251843.710861996</v>
      </c>
    </row>
    <row r="20" spans="1:4" s="5" customFormat="1" ht="21.95" customHeight="1">
      <c r="A20" s="184" t="s">
        <v>6</v>
      </c>
      <c r="B20" s="7" t="s">
        <v>21</v>
      </c>
      <c r="C20" s="14">
        <f>SUM(C21:C26)</f>
        <v>36917726.710861996</v>
      </c>
    </row>
    <row r="21" spans="1:4" s="5" customFormat="1" ht="21.95" customHeight="1">
      <c r="A21" s="8">
        <v>1</v>
      </c>
      <c r="B21" s="9" t="s">
        <v>22</v>
      </c>
      <c r="C21" s="15">
        <v>10866700</v>
      </c>
    </row>
    <row r="22" spans="1:4" s="5" customFormat="1" ht="21.95" customHeight="1">
      <c r="A22" s="8">
        <v>2</v>
      </c>
      <c r="B22" s="9" t="s">
        <v>23</v>
      </c>
      <c r="C22" s="15">
        <v>24606128.710862</v>
      </c>
      <c r="D22" s="121"/>
    </row>
    <row r="23" spans="1:4" s="5" customFormat="1" ht="21.95" customHeight="1">
      <c r="A23" s="8">
        <v>3</v>
      </c>
      <c r="B23" s="9" t="s">
        <v>24</v>
      </c>
      <c r="C23" s="15">
        <v>107700</v>
      </c>
    </row>
    <row r="24" spans="1:4" s="5" customFormat="1" ht="21.95" customHeight="1">
      <c r="A24" s="8">
        <v>4</v>
      </c>
      <c r="B24" s="9" t="s">
        <v>25</v>
      </c>
      <c r="C24" s="15">
        <v>3000</v>
      </c>
    </row>
    <row r="25" spans="1:4" s="5" customFormat="1" ht="21.95" customHeight="1">
      <c r="A25" s="8">
        <v>5</v>
      </c>
      <c r="B25" s="9" t="s">
        <v>26</v>
      </c>
      <c r="C25" s="15">
        <v>729829</v>
      </c>
    </row>
    <row r="26" spans="1:4" s="5" customFormat="1" ht="21.95" customHeight="1">
      <c r="A26" s="8">
        <v>6</v>
      </c>
      <c r="B26" s="9" t="s">
        <v>27</v>
      </c>
      <c r="C26" s="15">
        <v>604369</v>
      </c>
    </row>
    <row r="27" spans="1:4" s="5" customFormat="1" ht="21.95" customHeight="1">
      <c r="A27" s="184" t="s">
        <v>10</v>
      </c>
      <c r="B27" s="7" t="s">
        <v>28</v>
      </c>
      <c r="C27" s="14">
        <f>SUM(C28:C29)</f>
        <v>7334117</v>
      </c>
    </row>
    <row r="28" spans="1:4" s="5" customFormat="1" ht="21.95" customHeight="1">
      <c r="A28" s="8">
        <v>1</v>
      </c>
      <c r="B28" s="9" t="s">
        <v>29</v>
      </c>
      <c r="C28" s="21">
        <v>0</v>
      </c>
    </row>
    <row r="29" spans="1:4" s="5" customFormat="1" ht="21.95" customHeight="1">
      <c r="A29" s="8">
        <f>A28+1</f>
        <v>2</v>
      </c>
      <c r="B29" s="9" t="s">
        <v>30</v>
      </c>
      <c r="C29" s="15">
        <v>7334117</v>
      </c>
    </row>
    <row r="30" spans="1:4" s="5" customFormat="1" ht="21.95" customHeight="1">
      <c r="A30" s="184" t="s">
        <v>31</v>
      </c>
      <c r="B30" s="20" t="s">
        <v>32</v>
      </c>
      <c r="C30" s="375">
        <v>421700</v>
      </c>
    </row>
    <row r="31" spans="1:4" s="5" customFormat="1" ht="21.95" customHeight="1">
      <c r="A31" s="184" t="s">
        <v>33</v>
      </c>
      <c r="B31" s="20" t="s">
        <v>34</v>
      </c>
      <c r="C31" s="375">
        <f>SUM(C32:C33)</f>
        <v>60800</v>
      </c>
    </row>
    <row r="32" spans="1:4" s="5" customFormat="1" ht="21.95" customHeight="1">
      <c r="A32" s="8">
        <v>1</v>
      </c>
      <c r="B32" s="23" t="s">
        <v>35</v>
      </c>
      <c r="C32" s="15">
        <v>60800</v>
      </c>
    </row>
    <row r="33" spans="1:3" s="5" customFormat="1" ht="21.95" customHeight="1">
      <c r="A33" s="8">
        <v>2</v>
      </c>
      <c r="B33" s="23" t="s">
        <v>36</v>
      </c>
      <c r="C33" s="15">
        <v>0</v>
      </c>
    </row>
    <row r="34" spans="1:3" s="5" customFormat="1" ht="21.95" customHeight="1">
      <c r="A34" s="184" t="s">
        <v>37</v>
      </c>
      <c r="B34" s="20" t="s">
        <v>38</v>
      </c>
      <c r="C34" s="375">
        <f>SUM(C35:C36)</f>
        <v>482500</v>
      </c>
    </row>
    <row r="35" spans="1:3" s="5" customFormat="1" ht="21.95" customHeight="1">
      <c r="A35" s="8">
        <v>1</v>
      </c>
      <c r="B35" s="9" t="s">
        <v>39</v>
      </c>
      <c r="C35" s="15">
        <v>421700</v>
      </c>
    </row>
    <row r="36" spans="1:3" s="5" customFormat="1" ht="21.95" customHeight="1">
      <c r="A36" s="8">
        <v>2</v>
      </c>
      <c r="B36" s="9" t="s">
        <v>40</v>
      </c>
      <c r="C36" s="15">
        <v>60800</v>
      </c>
    </row>
    <row r="37" spans="1:3" ht="18.75">
      <c r="A37" s="5"/>
      <c r="B37" s="6"/>
      <c r="C37" s="16"/>
    </row>
    <row r="38" spans="1:3" ht="11.25" customHeight="1">
      <c r="A38" s="5"/>
      <c r="B38" s="5"/>
      <c r="C38" s="16"/>
    </row>
    <row r="39" spans="1:3" ht="18.75">
      <c r="A39" s="5"/>
      <c r="B39" s="5"/>
      <c r="C39" s="16"/>
    </row>
    <row r="40" spans="1:3" ht="18.75">
      <c r="A40" s="5"/>
      <c r="B40" s="5"/>
      <c r="C40" s="16"/>
    </row>
    <row r="41" spans="1:3" ht="18.75">
      <c r="A41" s="5"/>
      <c r="B41" s="5"/>
      <c r="C41" s="16"/>
    </row>
    <row r="42" spans="1:3" ht="18.75">
      <c r="A42" s="5"/>
      <c r="B42" s="5"/>
      <c r="C42" s="16"/>
    </row>
    <row r="43" spans="1:3" ht="18.75">
      <c r="A43" s="5"/>
      <c r="B43" s="5"/>
      <c r="C43" s="16"/>
    </row>
    <row r="44" spans="1:3" ht="18.75">
      <c r="A44" s="5"/>
      <c r="B44" s="5"/>
      <c r="C44" s="16"/>
    </row>
    <row r="45" spans="1:3" ht="18.75">
      <c r="A45" s="5"/>
      <c r="B45" s="5"/>
      <c r="C45" s="16"/>
    </row>
    <row r="46" spans="1:3" ht="18.75">
      <c r="A46" s="5"/>
      <c r="B46" s="5"/>
      <c r="C46" s="16"/>
    </row>
    <row r="47" spans="1:3" ht="22.5" customHeight="1">
      <c r="A47" s="5"/>
      <c r="B47" s="5"/>
      <c r="C47" s="16"/>
    </row>
    <row r="48" spans="1:3" ht="18.75">
      <c r="A48" s="5"/>
      <c r="B48" s="5"/>
      <c r="C48" s="16"/>
    </row>
    <row r="49" spans="1:3" ht="18.75">
      <c r="A49" s="5"/>
      <c r="B49" s="5"/>
      <c r="C49" s="16"/>
    </row>
    <row r="50" spans="1:3" ht="18.75">
      <c r="A50" s="5"/>
      <c r="B50" s="5"/>
      <c r="C50" s="16"/>
    </row>
    <row r="51" spans="1:3" ht="18.75">
      <c r="A51" s="5"/>
      <c r="B51" s="5"/>
      <c r="C51" s="16"/>
    </row>
  </sheetData>
  <mergeCells count="2">
    <mergeCell ref="A4:C4"/>
    <mergeCell ref="A1:B1"/>
  </mergeCells>
  <pageMargins left="0.4" right="0.28000000000000003" top="0.43" bottom="0.46" header="0.3" footer="0.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zoomScaleNormal="100" workbookViewId="0">
      <selection activeCell="E9" sqref="E9"/>
    </sheetView>
  </sheetViews>
  <sheetFormatPr defaultColWidth="12.85546875" defaultRowHeight="15.75"/>
  <cols>
    <col min="1" max="1" width="7.28515625" style="128" customWidth="1"/>
    <col min="2" max="2" width="28.140625" style="128" customWidth="1"/>
    <col min="3" max="5" width="16.28515625" style="128" customWidth="1"/>
    <col min="6" max="6" width="19" style="128" customWidth="1"/>
    <col min="7" max="10" width="16.28515625" style="128" customWidth="1"/>
    <col min="11" max="11" width="16" style="128" bestFit="1" customWidth="1"/>
    <col min="12" max="16384" width="12.85546875" style="128"/>
  </cols>
  <sheetData>
    <row r="1" spans="1:15" ht="37.5" customHeight="1">
      <c r="A1" s="377" t="s">
        <v>133</v>
      </c>
      <c r="B1" s="377"/>
      <c r="C1" s="99"/>
      <c r="D1" s="100"/>
      <c r="E1" s="100"/>
      <c r="F1" s="132"/>
      <c r="G1" s="132"/>
      <c r="H1" s="132"/>
      <c r="I1" s="132"/>
      <c r="J1" s="187" t="s">
        <v>401</v>
      </c>
      <c r="K1" s="45"/>
      <c r="L1" s="45"/>
      <c r="M1" s="45"/>
    </row>
    <row r="2" spans="1:15">
      <c r="A2" s="179"/>
      <c r="B2" s="179"/>
      <c r="C2" s="99"/>
      <c r="D2" s="100"/>
      <c r="E2" s="100"/>
      <c r="F2" s="132"/>
      <c r="G2" s="132"/>
      <c r="H2" s="132"/>
      <c r="I2" s="132"/>
      <c r="J2" s="93"/>
      <c r="K2" s="45"/>
      <c r="L2" s="45"/>
      <c r="M2" s="45"/>
    </row>
    <row r="3" spans="1:15" ht="23.25" customHeight="1">
      <c r="A3" s="426" t="s">
        <v>407</v>
      </c>
      <c r="B3" s="426"/>
      <c r="C3" s="426"/>
      <c r="D3" s="426"/>
      <c r="E3" s="426"/>
      <c r="F3" s="426"/>
      <c r="G3" s="426"/>
      <c r="H3" s="426"/>
      <c r="I3" s="426"/>
      <c r="J3" s="426"/>
    </row>
    <row r="4" spans="1:15" ht="23.45" customHeight="1">
      <c r="A4" s="376" t="s">
        <v>44</v>
      </c>
      <c r="B4" s="376"/>
      <c r="C4" s="376"/>
      <c r="D4" s="376"/>
      <c r="E4" s="376"/>
      <c r="F4" s="376"/>
      <c r="G4" s="376"/>
      <c r="H4" s="376"/>
      <c r="I4" s="376"/>
      <c r="J4" s="376"/>
      <c r="K4" s="43"/>
      <c r="L4" s="43"/>
      <c r="M4" s="43"/>
      <c r="N4" s="43"/>
      <c r="O4" s="43"/>
    </row>
    <row r="5" spans="1:15">
      <c r="A5" s="178"/>
      <c r="B5" s="178"/>
      <c r="C5" s="178"/>
      <c r="D5" s="178"/>
      <c r="E5" s="178"/>
      <c r="F5" s="178"/>
      <c r="G5" s="178"/>
      <c r="H5" s="178"/>
      <c r="I5" s="178"/>
      <c r="J5" s="178"/>
      <c r="K5" s="43"/>
      <c r="L5" s="43"/>
      <c r="M5" s="43"/>
      <c r="N5" s="43"/>
      <c r="O5" s="43"/>
    </row>
    <row r="6" spans="1:15" ht="19.5" customHeight="1">
      <c r="A6" s="133"/>
      <c r="B6" s="133"/>
      <c r="C6" s="37"/>
      <c r="D6" s="37"/>
      <c r="E6" s="37"/>
      <c r="F6" s="37"/>
      <c r="G6" s="37"/>
      <c r="H6" s="37"/>
      <c r="I6" s="37"/>
      <c r="J6" s="147" t="s">
        <v>0</v>
      </c>
    </row>
    <row r="7" spans="1:15" s="134" customFormat="1" ht="24" customHeight="1">
      <c r="A7" s="427" t="s">
        <v>1</v>
      </c>
      <c r="B7" s="429" t="s">
        <v>394</v>
      </c>
      <c r="C7" s="431" t="s">
        <v>402</v>
      </c>
      <c r="D7" s="432" t="s">
        <v>408</v>
      </c>
      <c r="E7" s="433"/>
      <c r="F7" s="434"/>
      <c r="G7" s="431" t="s">
        <v>403</v>
      </c>
      <c r="H7" s="431" t="s">
        <v>404</v>
      </c>
      <c r="I7" s="431" t="s">
        <v>19</v>
      </c>
      <c r="J7" s="431" t="s">
        <v>411</v>
      </c>
    </row>
    <row r="8" spans="1:15" s="134" customFormat="1" ht="21" customHeight="1">
      <c r="A8" s="428"/>
      <c r="B8" s="430"/>
      <c r="C8" s="423"/>
      <c r="D8" s="423" t="s">
        <v>405</v>
      </c>
      <c r="E8" s="424" t="s">
        <v>406</v>
      </c>
      <c r="F8" s="425"/>
      <c r="G8" s="423"/>
      <c r="H8" s="423"/>
      <c r="I8" s="423"/>
      <c r="J8" s="423"/>
    </row>
    <row r="9" spans="1:15" s="134" customFormat="1" ht="90" customHeight="1">
      <c r="A9" s="428"/>
      <c r="B9" s="430"/>
      <c r="C9" s="423"/>
      <c r="D9" s="423"/>
      <c r="E9" s="146" t="s">
        <v>409</v>
      </c>
      <c r="F9" s="146" t="s">
        <v>410</v>
      </c>
      <c r="G9" s="423"/>
      <c r="H9" s="423"/>
      <c r="I9" s="423"/>
      <c r="J9" s="423"/>
    </row>
    <row r="10" spans="1:15" s="150" customFormat="1" ht="23.25" customHeight="1">
      <c r="A10" s="148"/>
      <c r="B10" s="148" t="s">
        <v>168</v>
      </c>
      <c r="C10" s="149">
        <f>SUM(C11:C134)</f>
        <v>1874500</v>
      </c>
      <c r="D10" s="149">
        <f t="shared" ref="D10:J10" si="0">SUM(D11:D134)</f>
        <v>1192348</v>
      </c>
      <c r="E10" s="149">
        <f t="shared" si="0"/>
        <v>246264</v>
      </c>
      <c r="F10" s="149">
        <f t="shared" si="0"/>
        <v>946084</v>
      </c>
      <c r="G10" s="149">
        <f t="shared" si="0"/>
        <v>9986536.1428571437</v>
      </c>
      <c r="H10" s="149">
        <f t="shared" si="0"/>
        <v>3190719</v>
      </c>
      <c r="I10" s="149">
        <f t="shared" si="0"/>
        <v>0</v>
      </c>
      <c r="J10" s="149">
        <f t="shared" si="0"/>
        <v>14369602.816326531</v>
      </c>
      <c r="K10" s="160"/>
    </row>
    <row r="11" spans="1:15" s="37" customFormat="1" ht="23.25" customHeight="1">
      <c r="A11" s="135">
        <v>1</v>
      </c>
      <c r="B11" s="136" t="s">
        <v>221</v>
      </c>
      <c r="C11" s="158">
        <v>106550</v>
      </c>
      <c r="D11" s="158">
        <f>E11+F11</f>
        <v>23123</v>
      </c>
      <c r="E11" s="158">
        <v>14040</v>
      </c>
      <c r="F11" s="158">
        <v>9083</v>
      </c>
      <c r="G11" s="152">
        <v>113149</v>
      </c>
      <c r="H11" s="152">
        <v>44974</v>
      </c>
      <c r="I11" s="158">
        <v>0</v>
      </c>
      <c r="J11" s="159">
        <v>181246</v>
      </c>
    </row>
    <row r="12" spans="1:15" s="37" customFormat="1" ht="23.25" customHeight="1">
      <c r="A12" s="135">
        <v>2</v>
      </c>
      <c r="B12" s="136" t="s">
        <v>222</v>
      </c>
      <c r="C12" s="158">
        <v>98550</v>
      </c>
      <c r="D12" s="158">
        <f t="shared" ref="D12:D75" si="1">E12+F12</f>
        <v>17198</v>
      </c>
      <c r="E12" s="158">
        <v>8300</v>
      </c>
      <c r="F12" s="158">
        <v>8898</v>
      </c>
      <c r="G12" s="152">
        <v>92412</v>
      </c>
      <c r="H12" s="152">
        <v>34380</v>
      </c>
      <c r="I12" s="158">
        <v>0</v>
      </c>
      <c r="J12" s="159">
        <v>143990</v>
      </c>
    </row>
    <row r="13" spans="1:15" s="37" customFormat="1" ht="23.25" customHeight="1">
      <c r="A13" s="135">
        <v>3</v>
      </c>
      <c r="B13" s="136" t="s">
        <v>223</v>
      </c>
      <c r="C13" s="158">
        <v>22800</v>
      </c>
      <c r="D13" s="158">
        <f t="shared" si="1"/>
        <v>5816</v>
      </c>
      <c r="E13" s="158">
        <v>3980</v>
      </c>
      <c r="F13" s="158">
        <v>1836</v>
      </c>
      <c r="G13" s="152">
        <v>70685</v>
      </c>
      <c r="H13" s="152">
        <v>22821</v>
      </c>
      <c r="I13" s="158">
        <v>0</v>
      </c>
      <c r="J13" s="159">
        <v>99322</v>
      </c>
    </row>
    <row r="14" spans="1:15" s="37" customFormat="1" ht="23.25" customHeight="1">
      <c r="A14" s="135">
        <v>4</v>
      </c>
      <c r="B14" s="136" t="s">
        <v>224</v>
      </c>
      <c r="C14" s="158">
        <v>30400</v>
      </c>
      <c r="D14" s="158">
        <f t="shared" si="1"/>
        <v>6105</v>
      </c>
      <c r="E14" s="158">
        <v>3480</v>
      </c>
      <c r="F14" s="158">
        <v>2625</v>
      </c>
      <c r="G14" s="152">
        <v>71822</v>
      </c>
      <c r="H14" s="152">
        <v>23650</v>
      </c>
      <c r="I14" s="158">
        <v>0</v>
      </c>
      <c r="J14" s="159">
        <v>101577</v>
      </c>
    </row>
    <row r="15" spans="1:15" s="37" customFormat="1" ht="23.25" customHeight="1">
      <c r="A15" s="135">
        <v>5</v>
      </c>
      <c r="B15" s="136" t="s">
        <v>225</v>
      </c>
      <c r="C15" s="158">
        <v>48900</v>
      </c>
      <c r="D15" s="158">
        <f t="shared" si="1"/>
        <v>7544</v>
      </c>
      <c r="E15" s="158">
        <v>3030</v>
      </c>
      <c r="F15" s="158">
        <v>4514</v>
      </c>
      <c r="G15" s="152">
        <v>63127</v>
      </c>
      <c r="H15" s="152">
        <v>20326</v>
      </c>
      <c r="I15" s="158">
        <v>0</v>
      </c>
      <c r="J15" s="159">
        <v>90997</v>
      </c>
    </row>
    <row r="16" spans="1:15" s="37" customFormat="1" ht="23.25" customHeight="1">
      <c r="A16" s="135">
        <v>6</v>
      </c>
      <c r="B16" s="136" t="s">
        <v>226</v>
      </c>
      <c r="C16" s="158">
        <v>18500</v>
      </c>
      <c r="D16" s="158">
        <f t="shared" si="1"/>
        <v>5638</v>
      </c>
      <c r="E16" s="158">
        <v>2530</v>
      </c>
      <c r="F16" s="158">
        <v>3108</v>
      </c>
      <c r="G16" s="152">
        <v>127950</v>
      </c>
      <c r="H16" s="152">
        <v>40601</v>
      </c>
      <c r="I16" s="158">
        <v>0</v>
      </c>
      <c r="J16" s="159">
        <v>174189</v>
      </c>
    </row>
    <row r="17" spans="1:10" s="37" customFormat="1" ht="23.25" customHeight="1">
      <c r="A17" s="135">
        <v>7</v>
      </c>
      <c r="B17" s="136" t="s">
        <v>227</v>
      </c>
      <c r="C17" s="158">
        <v>7500</v>
      </c>
      <c r="D17" s="158">
        <f t="shared" si="1"/>
        <v>2734</v>
      </c>
      <c r="E17" s="158">
        <v>1560</v>
      </c>
      <c r="F17" s="158">
        <v>1174</v>
      </c>
      <c r="G17" s="152">
        <v>112309</v>
      </c>
      <c r="H17" s="152">
        <v>34184</v>
      </c>
      <c r="I17" s="158">
        <v>0</v>
      </c>
      <c r="J17" s="159">
        <v>149227</v>
      </c>
    </row>
    <row r="18" spans="1:10" s="37" customFormat="1" ht="23.25" customHeight="1">
      <c r="A18" s="135">
        <v>8</v>
      </c>
      <c r="B18" s="136" t="s">
        <v>228</v>
      </c>
      <c r="C18" s="158">
        <v>29500</v>
      </c>
      <c r="D18" s="158">
        <f t="shared" si="1"/>
        <v>7956</v>
      </c>
      <c r="E18" s="158">
        <v>2670</v>
      </c>
      <c r="F18" s="158">
        <v>5286</v>
      </c>
      <c r="G18" s="152">
        <v>111559</v>
      </c>
      <c r="H18" s="152">
        <v>36708</v>
      </c>
      <c r="I18" s="158">
        <v>0</v>
      </c>
      <c r="J18" s="159">
        <v>156223</v>
      </c>
    </row>
    <row r="19" spans="1:10" s="37" customFormat="1" ht="23.25" customHeight="1">
      <c r="A19" s="135">
        <v>9</v>
      </c>
      <c r="B19" s="136" t="s">
        <v>229</v>
      </c>
      <c r="C19" s="158">
        <v>19173</v>
      </c>
      <c r="D19" s="158">
        <f t="shared" si="1"/>
        <v>4596</v>
      </c>
      <c r="E19" s="158">
        <v>3043</v>
      </c>
      <c r="F19" s="158">
        <v>1553</v>
      </c>
      <c r="G19" s="152">
        <v>76598</v>
      </c>
      <c r="H19" s="152">
        <v>24243</v>
      </c>
      <c r="I19" s="158">
        <v>0</v>
      </c>
      <c r="J19" s="159">
        <v>105437</v>
      </c>
    </row>
    <row r="20" spans="1:10" s="37" customFormat="1" ht="23.25" customHeight="1">
      <c r="A20" s="135">
        <v>10</v>
      </c>
      <c r="B20" s="136" t="s">
        <v>230</v>
      </c>
      <c r="C20" s="158">
        <v>25874</v>
      </c>
      <c r="D20" s="158">
        <f t="shared" si="1"/>
        <v>6678</v>
      </c>
      <c r="E20" s="158">
        <v>4614</v>
      </c>
      <c r="F20" s="158">
        <v>2064</v>
      </c>
      <c r="G20" s="152">
        <v>93116</v>
      </c>
      <c r="H20" s="152">
        <v>32273</v>
      </c>
      <c r="I20" s="158">
        <v>0</v>
      </c>
      <c r="J20" s="159">
        <v>132067</v>
      </c>
    </row>
    <row r="21" spans="1:10" s="37" customFormat="1" ht="23.25" customHeight="1">
      <c r="A21" s="135">
        <v>11</v>
      </c>
      <c r="B21" s="136" t="s">
        <v>231</v>
      </c>
      <c r="C21" s="158">
        <v>21087</v>
      </c>
      <c r="D21" s="158">
        <f t="shared" si="1"/>
        <v>4544</v>
      </c>
      <c r="E21" s="158">
        <v>2717</v>
      </c>
      <c r="F21" s="158">
        <v>1827</v>
      </c>
      <c r="G21" s="152">
        <v>102950</v>
      </c>
      <c r="H21" s="152">
        <v>32923</v>
      </c>
      <c r="I21" s="158">
        <v>0</v>
      </c>
      <c r="J21" s="159">
        <v>140417</v>
      </c>
    </row>
    <row r="22" spans="1:10" s="37" customFormat="1" ht="23.25" customHeight="1">
      <c r="A22" s="135">
        <v>12</v>
      </c>
      <c r="B22" s="136" t="s">
        <v>232</v>
      </c>
      <c r="C22" s="158">
        <v>17494</v>
      </c>
      <c r="D22" s="158">
        <f t="shared" si="1"/>
        <v>6476</v>
      </c>
      <c r="E22" s="158">
        <v>3999</v>
      </c>
      <c r="F22" s="158">
        <v>2477</v>
      </c>
      <c r="G22" s="152">
        <v>115111</v>
      </c>
      <c r="H22" s="152">
        <v>37426</v>
      </c>
      <c r="I22" s="158">
        <v>0</v>
      </c>
      <c r="J22" s="159">
        <v>159013</v>
      </c>
    </row>
    <row r="23" spans="1:10" s="37" customFormat="1" ht="23.25" customHeight="1">
      <c r="A23" s="135">
        <v>13</v>
      </c>
      <c r="B23" s="136" t="s">
        <v>233</v>
      </c>
      <c r="C23" s="158">
        <v>5050</v>
      </c>
      <c r="D23" s="158">
        <f t="shared" si="1"/>
        <v>2350</v>
      </c>
      <c r="E23" s="158">
        <v>1700</v>
      </c>
      <c r="F23" s="158">
        <v>650</v>
      </c>
      <c r="G23" s="152">
        <v>104157</v>
      </c>
      <c r="H23" s="152">
        <v>33782</v>
      </c>
      <c r="I23" s="158">
        <v>0</v>
      </c>
      <c r="J23" s="159">
        <v>140289</v>
      </c>
    </row>
    <row r="24" spans="1:10" s="37" customFormat="1" ht="23.25" customHeight="1">
      <c r="A24" s="135">
        <v>14</v>
      </c>
      <c r="B24" s="136" t="s">
        <v>234</v>
      </c>
      <c r="C24" s="158">
        <v>4987</v>
      </c>
      <c r="D24" s="158">
        <f t="shared" si="1"/>
        <v>2635</v>
      </c>
      <c r="E24" s="158">
        <v>2077</v>
      </c>
      <c r="F24" s="158">
        <v>558</v>
      </c>
      <c r="G24" s="152">
        <v>72245</v>
      </c>
      <c r="H24" s="152">
        <v>21009</v>
      </c>
      <c r="I24" s="158">
        <v>0</v>
      </c>
      <c r="J24" s="159">
        <v>95889</v>
      </c>
    </row>
    <row r="25" spans="1:10" s="37" customFormat="1" ht="23.25" customHeight="1">
      <c r="A25" s="135">
        <v>15</v>
      </c>
      <c r="B25" s="136" t="s">
        <v>235</v>
      </c>
      <c r="C25" s="158">
        <v>12403</v>
      </c>
      <c r="D25" s="158">
        <f t="shared" si="1"/>
        <v>4294</v>
      </c>
      <c r="E25" s="158">
        <v>2558</v>
      </c>
      <c r="F25" s="158">
        <v>1736</v>
      </c>
      <c r="G25" s="152">
        <v>101577</v>
      </c>
      <c r="H25" s="152">
        <v>33512</v>
      </c>
      <c r="I25" s="158">
        <v>0</v>
      </c>
      <c r="J25" s="159">
        <v>139383</v>
      </c>
    </row>
    <row r="26" spans="1:10" s="37" customFormat="1" ht="23.25" customHeight="1">
      <c r="A26" s="135">
        <v>16</v>
      </c>
      <c r="B26" s="136" t="s">
        <v>399</v>
      </c>
      <c r="C26" s="158">
        <v>950</v>
      </c>
      <c r="D26" s="158">
        <f t="shared" si="1"/>
        <v>474</v>
      </c>
      <c r="E26" s="158">
        <v>360</v>
      </c>
      <c r="F26" s="158">
        <v>114</v>
      </c>
      <c r="G26" s="152">
        <v>56952</v>
      </c>
      <c r="H26" s="152">
        <v>16652</v>
      </c>
      <c r="I26" s="158">
        <v>0</v>
      </c>
      <c r="J26" s="159">
        <v>74078</v>
      </c>
    </row>
    <row r="27" spans="1:10" s="37" customFormat="1" ht="23.25" customHeight="1">
      <c r="A27" s="135">
        <v>17</v>
      </c>
      <c r="B27" s="136" t="s">
        <v>236</v>
      </c>
      <c r="C27" s="158">
        <v>3466</v>
      </c>
      <c r="D27" s="158">
        <f t="shared" si="1"/>
        <v>1436</v>
      </c>
      <c r="E27" s="158">
        <v>966</v>
      </c>
      <c r="F27" s="158">
        <v>470</v>
      </c>
      <c r="G27" s="152">
        <v>106509</v>
      </c>
      <c r="H27" s="152">
        <v>33621</v>
      </c>
      <c r="I27" s="158">
        <v>0</v>
      </c>
      <c r="J27" s="159">
        <v>141566</v>
      </c>
    </row>
    <row r="28" spans="1:10" s="37" customFormat="1" ht="23.25" customHeight="1">
      <c r="A28" s="135">
        <v>18</v>
      </c>
      <c r="B28" s="136" t="s">
        <v>237</v>
      </c>
      <c r="C28" s="158">
        <v>8249</v>
      </c>
      <c r="D28" s="158">
        <f t="shared" si="1"/>
        <v>2388</v>
      </c>
      <c r="E28" s="158">
        <v>944</v>
      </c>
      <c r="F28" s="158">
        <v>1444</v>
      </c>
      <c r="G28" s="152">
        <v>112836</v>
      </c>
      <c r="H28" s="152">
        <v>38297</v>
      </c>
      <c r="I28" s="158">
        <v>0</v>
      </c>
      <c r="J28" s="159">
        <v>153521</v>
      </c>
    </row>
    <row r="29" spans="1:10" s="37" customFormat="1" ht="23.25" customHeight="1">
      <c r="A29" s="135">
        <v>19</v>
      </c>
      <c r="B29" s="136" t="s">
        <v>238</v>
      </c>
      <c r="C29" s="158">
        <v>4702</v>
      </c>
      <c r="D29" s="158">
        <f t="shared" si="1"/>
        <v>1711</v>
      </c>
      <c r="E29" s="158">
        <v>987</v>
      </c>
      <c r="F29" s="158">
        <v>724</v>
      </c>
      <c r="G29" s="152">
        <v>94484</v>
      </c>
      <c r="H29" s="152">
        <v>29591</v>
      </c>
      <c r="I29" s="158">
        <v>0</v>
      </c>
      <c r="J29" s="159">
        <v>125786</v>
      </c>
    </row>
    <row r="30" spans="1:10" s="37" customFormat="1" ht="23.25" customHeight="1">
      <c r="A30" s="135">
        <v>20</v>
      </c>
      <c r="B30" s="136" t="s">
        <v>239</v>
      </c>
      <c r="C30" s="158">
        <v>10145</v>
      </c>
      <c r="D30" s="158">
        <f t="shared" si="1"/>
        <v>3425</v>
      </c>
      <c r="E30" s="158">
        <v>2020</v>
      </c>
      <c r="F30" s="158">
        <v>1405</v>
      </c>
      <c r="G30" s="152">
        <v>86883</v>
      </c>
      <c r="H30" s="152">
        <v>26816</v>
      </c>
      <c r="I30" s="158">
        <v>0</v>
      </c>
      <c r="J30" s="159">
        <v>117124</v>
      </c>
    </row>
    <row r="31" spans="1:10" s="37" customFormat="1" ht="23.25" customHeight="1">
      <c r="A31" s="135">
        <v>21</v>
      </c>
      <c r="B31" s="136" t="s">
        <v>240</v>
      </c>
      <c r="C31" s="158">
        <v>5085</v>
      </c>
      <c r="D31" s="158">
        <f t="shared" si="1"/>
        <v>2005</v>
      </c>
      <c r="E31" s="158">
        <v>1255</v>
      </c>
      <c r="F31" s="158">
        <v>750</v>
      </c>
      <c r="G31" s="152">
        <v>76010</v>
      </c>
      <c r="H31" s="152">
        <v>22765</v>
      </c>
      <c r="I31" s="158">
        <v>0</v>
      </c>
      <c r="J31" s="159">
        <v>100780</v>
      </c>
    </row>
    <row r="32" spans="1:10" s="37" customFormat="1" ht="23.25" customHeight="1">
      <c r="A32" s="135">
        <v>22</v>
      </c>
      <c r="B32" s="136" t="s">
        <v>241</v>
      </c>
      <c r="C32" s="158">
        <v>6795</v>
      </c>
      <c r="D32" s="158">
        <f t="shared" si="1"/>
        <v>2884</v>
      </c>
      <c r="E32" s="158">
        <v>1940</v>
      </c>
      <c r="F32" s="158">
        <v>944</v>
      </c>
      <c r="G32" s="152">
        <v>97828</v>
      </c>
      <c r="H32" s="152">
        <v>28855</v>
      </c>
      <c r="I32" s="158">
        <v>0</v>
      </c>
      <c r="J32" s="159">
        <v>129567</v>
      </c>
    </row>
    <row r="33" spans="1:10" s="37" customFormat="1" ht="23.25" customHeight="1">
      <c r="A33" s="135">
        <v>23</v>
      </c>
      <c r="B33" s="136" t="s">
        <v>242</v>
      </c>
      <c r="C33" s="158">
        <v>18530</v>
      </c>
      <c r="D33" s="158">
        <f t="shared" si="1"/>
        <v>6588</v>
      </c>
      <c r="E33" s="158">
        <v>3670</v>
      </c>
      <c r="F33" s="158">
        <v>2918</v>
      </c>
      <c r="G33" s="152">
        <v>94755</v>
      </c>
      <c r="H33" s="152">
        <v>29621</v>
      </c>
      <c r="I33" s="158">
        <v>0</v>
      </c>
      <c r="J33" s="159">
        <v>130964</v>
      </c>
    </row>
    <row r="34" spans="1:10" s="37" customFormat="1" ht="23.25" customHeight="1">
      <c r="A34" s="135">
        <v>24</v>
      </c>
      <c r="B34" s="136" t="s">
        <v>243</v>
      </c>
      <c r="C34" s="158">
        <v>5440</v>
      </c>
      <c r="D34" s="158">
        <f t="shared" si="1"/>
        <v>2728</v>
      </c>
      <c r="E34" s="158">
        <v>2100</v>
      </c>
      <c r="F34" s="158">
        <v>628</v>
      </c>
      <c r="G34" s="152">
        <v>98466</v>
      </c>
      <c r="H34" s="152">
        <v>30356</v>
      </c>
      <c r="I34" s="158">
        <v>0</v>
      </c>
      <c r="J34" s="159">
        <v>131550</v>
      </c>
    </row>
    <row r="35" spans="1:10" s="37" customFormat="1" ht="23.25" customHeight="1">
      <c r="A35" s="135">
        <v>25</v>
      </c>
      <c r="B35" s="136" t="s">
        <v>244</v>
      </c>
      <c r="C35" s="158">
        <v>18600</v>
      </c>
      <c r="D35" s="158">
        <f t="shared" si="1"/>
        <v>6078</v>
      </c>
      <c r="E35" s="158">
        <v>3155</v>
      </c>
      <c r="F35" s="158">
        <v>2923</v>
      </c>
      <c r="G35" s="152">
        <v>90770</v>
      </c>
      <c r="H35" s="152">
        <v>28981</v>
      </c>
      <c r="I35" s="158">
        <v>0</v>
      </c>
      <c r="J35" s="159">
        <v>125829</v>
      </c>
    </row>
    <row r="36" spans="1:10" s="37" customFormat="1" ht="23.25" customHeight="1">
      <c r="A36" s="135">
        <v>26</v>
      </c>
      <c r="B36" s="136" t="s">
        <v>245</v>
      </c>
      <c r="C36" s="158">
        <v>3320</v>
      </c>
      <c r="D36" s="158">
        <f t="shared" si="1"/>
        <v>1402</v>
      </c>
      <c r="E36" s="158">
        <v>940</v>
      </c>
      <c r="F36" s="158">
        <v>462</v>
      </c>
      <c r="G36" s="152">
        <v>74447</v>
      </c>
      <c r="H36" s="152">
        <v>22492</v>
      </c>
      <c r="I36" s="158">
        <v>0</v>
      </c>
      <c r="J36" s="159">
        <v>98341</v>
      </c>
    </row>
    <row r="37" spans="1:10" s="37" customFormat="1" ht="23.25" customHeight="1">
      <c r="A37" s="135">
        <v>27</v>
      </c>
      <c r="B37" s="136" t="s">
        <v>246</v>
      </c>
      <c r="C37" s="158">
        <v>19370</v>
      </c>
      <c r="D37" s="158">
        <f t="shared" si="1"/>
        <v>6484</v>
      </c>
      <c r="E37" s="158">
        <v>3370</v>
      </c>
      <c r="F37" s="158">
        <v>3114</v>
      </c>
      <c r="G37" s="152">
        <v>80266</v>
      </c>
      <c r="H37" s="152">
        <v>25872</v>
      </c>
      <c r="I37" s="158">
        <v>0</v>
      </c>
      <c r="J37" s="159">
        <v>112622</v>
      </c>
    </row>
    <row r="38" spans="1:10" s="37" customFormat="1" ht="23.25" customHeight="1">
      <c r="A38" s="135">
        <v>28</v>
      </c>
      <c r="B38" s="136" t="s">
        <v>247</v>
      </c>
      <c r="C38" s="158">
        <v>5560</v>
      </c>
      <c r="D38" s="158">
        <f t="shared" si="1"/>
        <v>1906</v>
      </c>
      <c r="E38" s="158">
        <v>1005</v>
      </c>
      <c r="F38" s="158">
        <v>901</v>
      </c>
      <c r="G38" s="152">
        <v>73497</v>
      </c>
      <c r="H38" s="152">
        <v>21818</v>
      </c>
      <c r="I38" s="158">
        <v>0</v>
      </c>
      <c r="J38" s="159">
        <v>97221</v>
      </c>
    </row>
    <row r="39" spans="1:10" s="37" customFormat="1" ht="23.25" customHeight="1">
      <c r="A39" s="135">
        <v>29</v>
      </c>
      <c r="B39" s="136" t="s">
        <v>248</v>
      </c>
      <c r="C39" s="158">
        <v>22970</v>
      </c>
      <c r="D39" s="158">
        <f t="shared" si="1"/>
        <v>6292</v>
      </c>
      <c r="E39" s="158">
        <v>2340</v>
      </c>
      <c r="F39" s="158">
        <v>3952</v>
      </c>
      <c r="G39" s="152">
        <v>102849</v>
      </c>
      <c r="H39" s="152">
        <v>34317</v>
      </c>
      <c r="I39" s="158">
        <v>0</v>
      </c>
      <c r="J39" s="159">
        <v>143458</v>
      </c>
    </row>
    <row r="40" spans="1:10" s="37" customFormat="1" ht="23.25" customHeight="1">
      <c r="A40" s="135">
        <v>30</v>
      </c>
      <c r="B40" s="136" t="s">
        <v>249</v>
      </c>
      <c r="C40" s="158">
        <v>2550</v>
      </c>
      <c r="D40" s="158">
        <f t="shared" si="1"/>
        <v>1019</v>
      </c>
      <c r="E40" s="158">
        <v>655</v>
      </c>
      <c r="F40" s="158">
        <v>364</v>
      </c>
      <c r="G40" s="152">
        <v>60108</v>
      </c>
      <c r="H40" s="152">
        <v>17121</v>
      </c>
      <c r="I40" s="158">
        <v>0</v>
      </c>
      <c r="J40" s="159">
        <v>78248</v>
      </c>
    </row>
    <row r="41" spans="1:10" s="37" customFormat="1" ht="23.25" customHeight="1">
      <c r="A41" s="135">
        <v>31</v>
      </c>
      <c r="B41" s="136" t="s">
        <v>250</v>
      </c>
      <c r="C41" s="158">
        <v>8850</v>
      </c>
      <c r="D41" s="158">
        <f t="shared" si="1"/>
        <v>2556</v>
      </c>
      <c r="E41" s="158">
        <v>1000</v>
      </c>
      <c r="F41" s="158">
        <v>1556</v>
      </c>
      <c r="G41" s="152">
        <v>59137</v>
      </c>
      <c r="H41" s="152">
        <v>15752</v>
      </c>
      <c r="I41" s="158">
        <v>0</v>
      </c>
      <c r="J41" s="159">
        <v>77445</v>
      </c>
    </row>
    <row r="42" spans="1:10" s="37" customFormat="1" ht="23.25" customHeight="1">
      <c r="A42" s="135">
        <v>32</v>
      </c>
      <c r="B42" s="136" t="s">
        <v>251</v>
      </c>
      <c r="C42" s="158">
        <v>3280</v>
      </c>
      <c r="D42" s="158">
        <f t="shared" si="1"/>
        <v>1287</v>
      </c>
      <c r="E42" s="158">
        <v>799</v>
      </c>
      <c r="F42" s="158">
        <v>488</v>
      </c>
      <c r="G42" s="152">
        <v>78691</v>
      </c>
      <c r="H42" s="152">
        <v>23853</v>
      </c>
      <c r="I42" s="158">
        <v>0</v>
      </c>
      <c r="J42" s="159">
        <v>103831</v>
      </c>
    </row>
    <row r="43" spans="1:10" s="37" customFormat="1" ht="23.25" customHeight="1">
      <c r="A43" s="135">
        <v>33</v>
      </c>
      <c r="B43" s="136" t="s">
        <v>252</v>
      </c>
      <c r="C43" s="158">
        <v>5420</v>
      </c>
      <c r="D43" s="158">
        <f t="shared" si="1"/>
        <v>1867</v>
      </c>
      <c r="E43" s="158">
        <v>995</v>
      </c>
      <c r="F43" s="158">
        <v>872</v>
      </c>
      <c r="G43" s="152">
        <v>73574</v>
      </c>
      <c r="H43" s="152">
        <v>19895</v>
      </c>
      <c r="I43" s="158">
        <v>0</v>
      </c>
      <c r="J43" s="159">
        <v>95336</v>
      </c>
    </row>
    <row r="44" spans="1:10" s="37" customFormat="1" ht="23.25" customHeight="1">
      <c r="A44" s="135">
        <v>34</v>
      </c>
      <c r="B44" s="136" t="s">
        <v>253</v>
      </c>
      <c r="C44" s="158">
        <v>11870</v>
      </c>
      <c r="D44" s="158">
        <f t="shared" si="1"/>
        <v>3091</v>
      </c>
      <c r="E44" s="158">
        <v>915</v>
      </c>
      <c r="F44" s="158">
        <v>2176</v>
      </c>
      <c r="G44" s="152">
        <v>70919</v>
      </c>
      <c r="H44" s="152">
        <v>21339</v>
      </c>
      <c r="I44" s="158">
        <v>0</v>
      </c>
      <c r="J44" s="159">
        <v>95349</v>
      </c>
    </row>
    <row r="45" spans="1:10" s="37" customFormat="1" ht="23.25" customHeight="1">
      <c r="A45" s="135">
        <v>35</v>
      </c>
      <c r="B45" s="136" t="s">
        <v>254</v>
      </c>
      <c r="C45" s="158">
        <v>4120</v>
      </c>
      <c r="D45" s="158">
        <f t="shared" si="1"/>
        <v>1762</v>
      </c>
      <c r="E45" s="158">
        <v>1196</v>
      </c>
      <c r="F45" s="158">
        <v>566</v>
      </c>
      <c r="G45" s="152">
        <v>75775</v>
      </c>
      <c r="H45" s="152">
        <v>22112</v>
      </c>
      <c r="I45" s="158">
        <v>0</v>
      </c>
      <c r="J45" s="159">
        <v>99649</v>
      </c>
    </row>
    <row r="46" spans="1:10" s="37" customFormat="1" ht="23.25" customHeight="1">
      <c r="A46" s="135">
        <v>36</v>
      </c>
      <c r="B46" s="136" t="s">
        <v>255</v>
      </c>
      <c r="C46" s="158">
        <v>91025</v>
      </c>
      <c r="D46" s="158">
        <f t="shared" si="1"/>
        <v>34747</v>
      </c>
      <c r="E46" s="158">
        <v>7400</v>
      </c>
      <c r="F46" s="158">
        <v>27347</v>
      </c>
      <c r="G46" s="153">
        <v>113719</v>
      </c>
      <c r="H46" s="153">
        <v>48340</v>
      </c>
      <c r="I46" s="158">
        <v>0</v>
      </c>
      <c r="J46" s="153">
        <v>196806</v>
      </c>
    </row>
    <row r="47" spans="1:10" s="37" customFormat="1" ht="23.25" customHeight="1">
      <c r="A47" s="135">
        <v>37</v>
      </c>
      <c r="B47" s="136" t="s">
        <v>256</v>
      </c>
      <c r="C47" s="158">
        <v>21200</v>
      </c>
      <c r="D47" s="158">
        <f t="shared" si="1"/>
        <v>10575</v>
      </c>
      <c r="E47" s="158">
        <v>3690</v>
      </c>
      <c r="F47" s="158">
        <v>6885</v>
      </c>
      <c r="G47" s="153">
        <v>66269</v>
      </c>
      <c r="H47" s="155">
        <v>22627</v>
      </c>
      <c r="I47" s="158">
        <v>0</v>
      </c>
      <c r="J47" s="153">
        <v>99471</v>
      </c>
    </row>
    <row r="48" spans="1:10" s="37" customFormat="1" ht="23.25" customHeight="1">
      <c r="A48" s="135">
        <v>38</v>
      </c>
      <c r="B48" s="136" t="s">
        <v>257</v>
      </c>
      <c r="C48" s="158">
        <v>36160</v>
      </c>
      <c r="D48" s="158">
        <f t="shared" si="1"/>
        <v>22040</v>
      </c>
      <c r="E48" s="158">
        <v>7200</v>
      </c>
      <c r="F48" s="158">
        <v>14840</v>
      </c>
      <c r="G48" s="153">
        <v>71014</v>
      </c>
      <c r="H48" s="153">
        <v>28903</v>
      </c>
      <c r="I48" s="158">
        <v>0</v>
      </c>
      <c r="J48" s="153">
        <v>121957</v>
      </c>
    </row>
    <row r="49" spans="1:10" s="37" customFormat="1" ht="23.25" customHeight="1">
      <c r="A49" s="135">
        <v>39</v>
      </c>
      <c r="B49" s="136" t="s">
        <v>258</v>
      </c>
      <c r="C49" s="158">
        <v>13200</v>
      </c>
      <c r="D49" s="158">
        <f t="shared" si="1"/>
        <v>9656</v>
      </c>
      <c r="E49" s="158">
        <v>2600</v>
      </c>
      <c r="F49" s="158">
        <v>7056</v>
      </c>
      <c r="G49" s="153">
        <v>51325</v>
      </c>
      <c r="H49" s="155">
        <v>16556</v>
      </c>
      <c r="I49" s="158">
        <v>0</v>
      </c>
      <c r="J49" s="153">
        <v>77537</v>
      </c>
    </row>
    <row r="50" spans="1:10" s="37" customFormat="1" ht="23.25" customHeight="1">
      <c r="A50" s="135">
        <v>40</v>
      </c>
      <c r="B50" s="136" t="s">
        <v>259</v>
      </c>
      <c r="C50" s="158">
        <v>16110</v>
      </c>
      <c r="D50" s="158">
        <f t="shared" si="1"/>
        <v>15930</v>
      </c>
      <c r="E50" s="158">
        <v>2290</v>
      </c>
      <c r="F50" s="158">
        <v>13640</v>
      </c>
      <c r="G50" s="154">
        <v>123233</v>
      </c>
      <c r="H50" s="154">
        <v>44610</v>
      </c>
      <c r="I50" s="158">
        <v>0</v>
      </c>
      <c r="J50" s="159">
        <v>183773</v>
      </c>
    </row>
    <row r="51" spans="1:10" s="37" customFormat="1" ht="23.25" customHeight="1">
      <c r="A51" s="135">
        <v>41</v>
      </c>
      <c r="B51" s="136" t="s">
        <v>260</v>
      </c>
      <c r="C51" s="158">
        <v>10780</v>
      </c>
      <c r="D51" s="158">
        <f t="shared" si="1"/>
        <v>10670</v>
      </c>
      <c r="E51" s="158">
        <v>2520</v>
      </c>
      <c r="F51" s="158">
        <v>8150</v>
      </c>
      <c r="G51" s="154">
        <v>93585</v>
      </c>
      <c r="H51" s="154">
        <v>32539</v>
      </c>
      <c r="I51" s="158">
        <v>0</v>
      </c>
      <c r="J51" s="159">
        <v>136794</v>
      </c>
    </row>
    <row r="52" spans="1:10" s="37" customFormat="1" ht="23.25" customHeight="1">
      <c r="A52" s="135">
        <v>42</v>
      </c>
      <c r="B52" s="136" t="s">
        <v>261</v>
      </c>
      <c r="C52" s="158">
        <v>14325</v>
      </c>
      <c r="D52" s="158">
        <f t="shared" si="1"/>
        <v>14225</v>
      </c>
      <c r="E52" s="158">
        <v>2100</v>
      </c>
      <c r="F52" s="158">
        <v>12125</v>
      </c>
      <c r="G52" s="154">
        <v>84492</v>
      </c>
      <c r="H52" s="154">
        <v>26634</v>
      </c>
      <c r="I52" s="158">
        <v>0</v>
      </c>
      <c r="J52" s="159">
        <v>125351</v>
      </c>
    </row>
    <row r="53" spans="1:10" s="37" customFormat="1" ht="23.25" customHeight="1">
      <c r="A53" s="135">
        <v>43</v>
      </c>
      <c r="B53" s="136" t="s">
        <v>262</v>
      </c>
      <c r="C53" s="158">
        <v>2600</v>
      </c>
      <c r="D53" s="158">
        <f t="shared" si="1"/>
        <v>2580</v>
      </c>
      <c r="E53" s="158">
        <v>410</v>
      </c>
      <c r="F53" s="158">
        <v>2170</v>
      </c>
      <c r="G53" s="154">
        <v>43135</v>
      </c>
      <c r="H53" s="154">
        <v>13281</v>
      </c>
      <c r="I53" s="158">
        <v>0</v>
      </c>
      <c r="J53" s="159">
        <v>58996</v>
      </c>
    </row>
    <row r="54" spans="1:10" s="37" customFormat="1" ht="23.25" customHeight="1">
      <c r="A54" s="135">
        <v>44</v>
      </c>
      <c r="B54" s="136" t="s">
        <v>285</v>
      </c>
      <c r="C54" s="158">
        <v>1570</v>
      </c>
      <c r="D54" s="158">
        <f t="shared" si="1"/>
        <v>1550</v>
      </c>
      <c r="E54" s="158">
        <v>280</v>
      </c>
      <c r="F54" s="158">
        <v>1270</v>
      </c>
      <c r="G54" s="153">
        <v>116412</v>
      </c>
      <c r="H54" s="155">
        <v>36209</v>
      </c>
      <c r="I54" s="158">
        <v>0</v>
      </c>
      <c r="J54" s="159">
        <v>168049</v>
      </c>
    </row>
    <row r="55" spans="1:10" s="37" customFormat="1" ht="23.25" customHeight="1">
      <c r="A55" s="135">
        <v>45</v>
      </c>
      <c r="B55" s="136" t="s">
        <v>286</v>
      </c>
      <c r="C55" s="158">
        <v>11350</v>
      </c>
      <c r="D55" s="158">
        <f t="shared" si="1"/>
        <v>11180</v>
      </c>
      <c r="E55" s="158">
        <v>1300</v>
      </c>
      <c r="F55" s="158">
        <v>9880</v>
      </c>
      <c r="G55" s="153">
        <v>133517</v>
      </c>
      <c r="H55" s="155">
        <v>35430</v>
      </c>
      <c r="I55" s="158">
        <v>0</v>
      </c>
      <c r="J55" s="159">
        <v>178943</v>
      </c>
    </row>
    <row r="56" spans="1:10" s="37" customFormat="1" ht="23.25" customHeight="1">
      <c r="A56" s="135">
        <v>46</v>
      </c>
      <c r="B56" s="136" t="s">
        <v>287</v>
      </c>
      <c r="C56" s="158">
        <v>2810</v>
      </c>
      <c r="D56" s="158">
        <f t="shared" si="1"/>
        <v>2710</v>
      </c>
      <c r="E56" s="158">
        <v>735</v>
      </c>
      <c r="F56" s="158">
        <v>1975</v>
      </c>
      <c r="G56" s="153">
        <v>103294</v>
      </c>
      <c r="H56" s="156">
        <v>37912</v>
      </c>
      <c r="I56" s="158">
        <v>0</v>
      </c>
      <c r="J56" s="153">
        <v>153986</v>
      </c>
    </row>
    <row r="57" spans="1:10" s="37" customFormat="1" ht="23.25" customHeight="1">
      <c r="A57" s="135">
        <v>47</v>
      </c>
      <c r="B57" s="136" t="s">
        <v>288</v>
      </c>
      <c r="C57" s="158">
        <v>4600</v>
      </c>
      <c r="D57" s="158">
        <f t="shared" si="1"/>
        <v>4490</v>
      </c>
      <c r="E57" s="158">
        <v>990</v>
      </c>
      <c r="F57" s="158">
        <v>3500</v>
      </c>
      <c r="G57" s="153">
        <v>91803</v>
      </c>
      <c r="H57" s="153">
        <v>30842</v>
      </c>
      <c r="I57" s="158">
        <v>0</v>
      </c>
      <c r="J57" s="153">
        <v>129255</v>
      </c>
    </row>
    <row r="58" spans="1:10" s="37" customFormat="1" ht="23.25" customHeight="1">
      <c r="A58" s="135">
        <v>48</v>
      </c>
      <c r="B58" s="136" t="s">
        <v>289</v>
      </c>
      <c r="C58" s="158">
        <v>6980</v>
      </c>
      <c r="D58" s="158">
        <f t="shared" si="1"/>
        <v>6900</v>
      </c>
      <c r="E58" s="158">
        <v>535</v>
      </c>
      <c r="F58" s="158">
        <v>6365</v>
      </c>
      <c r="G58" s="153">
        <v>75456</v>
      </c>
      <c r="H58" s="153">
        <v>24271</v>
      </c>
      <c r="I58" s="158">
        <v>0</v>
      </c>
      <c r="J58" s="153">
        <v>103477</v>
      </c>
    </row>
    <row r="59" spans="1:10" s="37" customFormat="1" ht="23.25" customHeight="1">
      <c r="A59" s="135">
        <v>49</v>
      </c>
      <c r="B59" s="136" t="s">
        <v>290</v>
      </c>
      <c r="C59" s="158">
        <v>2960</v>
      </c>
      <c r="D59" s="158">
        <f t="shared" si="1"/>
        <v>2860</v>
      </c>
      <c r="E59" s="158">
        <v>740</v>
      </c>
      <c r="F59" s="158">
        <v>2120</v>
      </c>
      <c r="G59" s="154">
        <v>84983</v>
      </c>
      <c r="H59" s="154">
        <v>27040</v>
      </c>
      <c r="I59" s="158">
        <v>0</v>
      </c>
      <c r="J59" s="153">
        <v>115173</v>
      </c>
    </row>
    <row r="60" spans="1:10" s="37" customFormat="1" ht="23.25" customHeight="1">
      <c r="A60" s="135">
        <v>50</v>
      </c>
      <c r="B60" s="136" t="s">
        <v>291</v>
      </c>
      <c r="C60" s="158">
        <v>7900</v>
      </c>
      <c r="D60" s="158">
        <f t="shared" si="1"/>
        <v>7730</v>
      </c>
      <c r="E60" s="158">
        <v>1285</v>
      </c>
      <c r="F60" s="158">
        <v>6445</v>
      </c>
      <c r="G60" s="154">
        <v>87786</v>
      </c>
      <c r="H60" s="154">
        <v>30145</v>
      </c>
      <c r="I60" s="158">
        <v>0</v>
      </c>
      <c r="J60" s="153">
        <v>125731</v>
      </c>
    </row>
    <row r="61" spans="1:10" s="37" customFormat="1" ht="23.25" customHeight="1">
      <c r="A61" s="135">
        <v>51</v>
      </c>
      <c r="B61" s="136" t="s">
        <v>275</v>
      </c>
      <c r="C61" s="158">
        <v>5200</v>
      </c>
      <c r="D61" s="158">
        <f t="shared" si="1"/>
        <v>5100</v>
      </c>
      <c r="E61" s="158">
        <v>1630</v>
      </c>
      <c r="F61" s="158">
        <v>3470</v>
      </c>
      <c r="G61" s="153">
        <v>104819</v>
      </c>
      <c r="H61" s="153">
        <v>35338</v>
      </c>
      <c r="I61" s="158">
        <v>0</v>
      </c>
      <c r="J61" s="153">
        <v>143987</v>
      </c>
    </row>
    <row r="62" spans="1:10" s="37" customFormat="1" ht="23.25" customHeight="1">
      <c r="A62" s="135">
        <v>52</v>
      </c>
      <c r="B62" s="136" t="s">
        <v>265</v>
      </c>
      <c r="C62" s="158">
        <v>12900.000000000002</v>
      </c>
      <c r="D62" s="158">
        <f t="shared" si="1"/>
        <v>12780.000000000002</v>
      </c>
      <c r="E62" s="158">
        <v>2085.0000000000018</v>
      </c>
      <c r="F62" s="158">
        <v>10695</v>
      </c>
      <c r="G62" s="154">
        <v>83082</v>
      </c>
      <c r="H62" s="154">
        <v>27678</v>
      </c>
      <c r="I62" s="158">
        <v>0</v>
      </c>
      <c r="J62" s="153">
        <v>116250</v>
      </c>
    </row>
    <row r="63" spans="1:10" s="37" customFormat="1" ht="23.25" customHeight="1">
      <c r="A63" s="135">
        <v>53</v>
      </c>
      <c r="B63" s="136" t="s">
        <v>266</v>
      </c>
      <c r="C63" s="158">
        <v>6700.0000000000036</v>
      </c>
      <c r="D63" s="158">
        <f t="shared" si="1"/>
        <v>6610.0000000000036</v>
      </c>
      <c r="E63" s="158">
        <v>1520.0000000000036</v>
      </c>
      <c r="F63" s="158">
        <v>5090</v>
      </c>
      <c r="G63" s="154">
        <v>105675</v>
      </c>
      <c r="H63" s="154">
        <v>36675</v>
      </c>
      <c r="I63" s="158">
        <v>0</v>
      </c>
      <c r="J63" s="153">
        <v>148217</v>
      </c>
    </row>
    <row r="64" spans="1:10" s="37" customFormat="1" ht="23.25" customHeight="1">
      <c r="A64" s="135">
        <v>54</v>
      </c>
      <c r="B64" s="136" t="s">
        <v>267</v>
      </c>
      <c r="C64" s="158">
        <v>3840</v>
      </c>
      <c r="D64" s="158">
        <f t="shared" si="1"/>
        <v>3750</v>
      </c>
      <c r="E64" s="158">
        <v>1200</v>
      </c>
      <c r="F64" s="158">
        <v>2550</v>
      </c>
      <c r="G64" s="154">
        <v>94830</v>
      </c>
      <c r="H64" s="154">
        <v>32087</v>
      </c>
      <c r="I64" s="158">
        <v>0</v>
      </c>
      <c r="J64" s="153">
        <v>135153</v>
      </c>
    </row>
    <row r="65" spans="1:10" s="37" customFormat="1" ht="23.25" customHeight="1">
      <c r="A65" s="135">
        <v>55</v>
      </c>
      <c r="B65" s="136" t="s">
        <v>268</v>
      </c>
      <c r="C65" s="158">
        <v>3240</v>
      </c>
      <c r="D65" s="158">
        <f t="shared" si="1"/>
        <v>3150</v>
      </c>
      <c r="E65" s="158">
        <v>1240</v>
      </c>
      <c r="F65" s="158">
        <v>1910</v>
      </c>
      <c r="G65" s="154">
        <v>64441</v>
      </c>
      <c r="H65" s="154">
        <v>20248</v>
      </c>
      <c r="I65" s="158">
        <v>0</v>
      </c>
      <c r="J65" s="153">
        <v>87105</v>
      </c>
    </row>
    <row r="66" spans="1:10" s="37" customFormat="1" ht="23.25" customHeight="1">
      <c r="A66" s="135">
        <v>56</v>
      </c>
      <c r="B66" s="136" t="s">
        <v>276</v>
      </c>
      <c r="C66" s="158">
        <v>45700</v>
      </c>
      <c r="D66" s="158">
        <f t="shared" si="1"/>
        <v>18115</v>
      </c>
      <c r="E66" s="158">
        <v>2150</v>
      </c>
      <c r="F66" s="158">
        <v>15965</v>
      </c>
      <c r="G66" s="154">
        <v>85954</v>
      </c>
      <c r="H66" s="154">
        <v>17369</v>
      </c>
      <c r="I66" s="158">
        <v>0</v>
      </c>
      <c r="J66" s="153">
        <v>108423</v>
      </c>
    </row>
    <row r="67" spans="1:10" s="37" customFormat="1" ht="23.25" customHeight="1">
      <c r="A67" s="135">
        <v>57</v>
      </c>
      <c r="B67" s="136" t="s">
        <v>277</v>
      </c>
      <c r="C67" s="158">
        <v>20700</v>
      </c>
      <c r="D67" s="158">
        <f t="shared" si="1"/>
        <v>15356</v>
      </c>
      <c r="E67" s="158">
        <v>1562</v>
      </c>
      <c r="F67" s="158">
        <v>13794</v>
      </c>
      <c r="G67" s="154">
        <v>61536</v>
      </c>
      <c r="H67" s="154">
        <v>16526</v>
      </c>
      <c r="I67" s="158">
        <v>0</v>
      </c>
      <c r="J67" s="153">
        <v>96177</v>
      </c>
    </row>
    <row r="68" spans="1:10" s="37" customFormat="1" ht="23.25" customHeight="1">
      <c r="A68" s="135">
        <v>58</v>
      </c>
      <c r="B68" s="136" t="s">
        <v>278</v>
      </c>
      <c r="C68" s="158">
        <v>2120</v>
      </c>
      <c r="D68" s="158">
        <f t="shared" si="1"/>
        <v>1954</v>
      </c>
      <c r="E68" s="158">
        <v>1290</v>
      </c>
      <c r="F68" s="158">
        <v>664</v>
      </c>
      <c r="G68" s="154">
        <v>53368</v>
      </c>
      <c r="H68" s="154">
        <v>13258</v>
      </c>
      <c r="I68" s="158">
        <v>0</v>
      </c>
      <c r="J68" s="153">
        <v>81982</v>
      </c>
    </row>
    <row r="69" spans="1:10" s="37" customFormat="1" ht="23.25" customHeight="1">
      <c r="A69" s="135">
        <v>59</v>
      </c>
      <c r="B69" s="136" t="s">
        <v>279</v>
      </c>
      <c r="C69" s="158">
        <v>3535</v>
      </c>
      <c r="D69" s="158">
        <f t="shared" si="1"/>
        <v>3475</v>
      </c>
      <c r="E69" s="158">
        <v>680</v>
      </c>
      <c r="F69" s="158">
        <v>2795</v>
      </c>
      <c r="G69" s="154">
        <v>56896</v>
      </c>
      <c r="H69" s="154">
        <v>11470</v>
      </c>
      <c r="I69" s="158">
        <v>0</v>
      </c>
      <c r="J69" s="153">
        <v>70320</v>
      </c>
    </row>
    <row r="70" spans="1:10" s="37" customFormat="1" ht="23.25" customHeight="1">
      <c r="A70" s="135">
        <v>60</v>
      </c>
      <c r="B70" s="136" t="s">
        <v>280</v>
      </c>
      <c r="C70" s="158">
        <v>5800</v>
      </c>
      <c r="D70" s="158">
        <f t="shared" si="1"/>
        <v>5760</v>
      </c>
      <c r="E70" s="158">
        <v>705</v>
      </c>
      <c r="F70" s="158">
        <v>5055</v>
      </c>
      <c r="G70" s="154">
        <v>49841</v>
      </c>
      <c r="H70" s="154">
        <v>10345</v>
      </c>
      <c r="I70" s="158">
        <v>0</v>
      </c>
      <c r="J70" s="153">
        <v>63661</v>
      </c>
    </row>
    <row r="71" spans="1:10" s="37" customFormat="1" ht="23.25" customHeight="1">
      <c r="A71" s="135">
        <v>61</v>
      </c>
      <c r="B71" s="136" t="s">
        <v>281</v>
      </c>
      <c r="C71" s="158">
        <v>3545</v>
      </c>
      <c r="D71" s="158">
        <f t="shared" si="1"/>
        <v>3505</v>
      </c>
      <c r="E71" s="158">
        <v>890</v>
      </c>
      <c r="F71" s="158">
        <v>2615</v>
      </c>
      <c r="G71" s="154">
        <v>40473</v>
      </c>
      <c r="H71" s="154">
        <v>9056</v>
      </c>
      <c r="I71" s="158">
        <v>0</v>
      </c>
      <c r="J71" s="153">
        <v>55289</v>
      </c>
    </row>
    <row r="72" spans="1:10" s="37" customFormat="1" ht="23.25" customHeight="1">
      <c r="A72" s="135">
        <v>62</v>
      </c>
      <c r="B72" s="136" t="s">
        <v>282</v>
      </c>
      <c r="C72" s="158">
        <v>4700</v>
      </c>
      <c r="D72" s="158">
        <f t="shared" si="1"/>
        <v>4600</v>
      </c>
      <c r="E72" s="158">
        <v>1430</v>
      </c>
      <c r="F72" s="158">
        <v>3170</v>
      </c>
      <c r="G72" s="154">
        <v>44229</v>
      </c>
      <c r="H72" s="154">
        <v>8831</v>
      </c>
      <c r="I72" s="158">
        <v>0</v>
      </c>
      <c r="J72" s="153">
        <v>56565</v>
      </c>
    </row>
    <row r="73" spans="1:10" s="37" customFormat="1" ht="23.25" customHeight="1">
      <c r="A73" s="135">
        <v>63</v>
      </c>
      <c r="B73" s="136" t="s">
        <v>269</v>
      </c>
      <c r="C73" s="158">
        <v>7900</v>
      </c>
      <c r="D73" s="158">
        <f t="shared" si="1"/>
        <v>7800</v>
      </c>
      <c r="E73" s="158">
        <v>1200</v>
      </c>
      <c r="F73" s="158">
        <v>6600</v>
      </c>
      <c r="G73" s="154">
        <v>103512</v>
      </c>
      <c r="H73" s="154">
        <v>19598</v>
      </c>
      <c r="I73" s="158">
        <v>0</v>
      </c>
      <c r="J73" s="153">
        <v>127710</v>
      </c>
    </row>
    <row r="74" spans="1:10" s="37" customFormat="1" ht="23.25" customHeight="1">
      <c r="A74" s="135">
        <v>64</v>
      </c>
      <c r="B74" s="136" t="s">
        <v>283</v>
      </c>
      <c r="C74" s="158">
        <v>4700</v>
      </c>
      <c r="D74" s="158">
        <f t="shared" si="1"/>
        <v>4570</v>
      </c>
      <c r="E74" s="158">
        <v>1700</v>
      </c>
      <c r="F74" s="158">
        <v>2870</v>
      </c>
      <c r="G74" s="154">
        <v>69787</v>
      </c>
      <c r="H74" s="154">
        <v>23140</v>
      </c>
      <c r="I74" s="158">
        <v>0</v>
      </c>
      <c r="J74" s="153">
        <v>97497</v>
      </c>
    </row>
    <row r="75" spans="1:10" s="37" customFormat="1" ht="23.25" customHeight="1">
      <c r="A75" s="135">
        <v>65</v>
      </c>
      <c r="B75" s="136" t="s">
        <v>292</v>
      </c>
      <c r="C75" s="158">
        <v>3800</v>
      </c>
      <c r="D75" s="158">
        <f t="shared" si="1"/>
        <v>3720</v>
      </c>
      <c r="E75" s="158">
        <v>1191</v>
      </c>
      <c r="F75" s="158">
        <v>2529</v>
      </c>
      <c r="G75" s="154">
        <v>85342</v>
      </c>
      <c r="H75" s="154">
        <v>16437</v>
      </c>
      <c r="I75" s="158">
        <v>0</v>
      </c>
      <c r="J75" s="153">
        <v>106166</v>
      </c>
    </row>
    <row r="76" spans="1:10" s="37" customFormat="1" ht="23.25" customHeight="1">
      <c r="A76" s="135">
        <v>66</v>
      </c>
      <c r="B76" s="136" t="s">
        <v>270</v>
      </c>
      <c r="C76" s="158">
        <v>3900</v>
      </c>
      <c r="D76" s="158">
        <f t="shared" ref="D76:D134" si="2">E76+F76</f>
        <v>3830</v>
      </c>
      <c r="E76" s="158">
        <v>1300</v>
      </c>
      <c r="F76" s="158">
        <v>2530</v>
      </c>
      <c r="G76" s="154">
        <v>41499</v>
      </c>
      <c r="H76" s="154">
        <v>11439</v>
      </c>
      <c r="I76" s="158">
        <v>0</v>
      </c>
      <c r="J76" s="153">
        <v>54488</v>
      </c>
    </row>
    <row r="77" spans="1:10" s="37" customFormat="1" ht="23.25" customHeight="1">
      <c r="A77" s="135">
        <v>67</v>
      </c>
      <c r="B77" s="136" t="s">
        <v>271</v>
      </c>
      <c r="C77" s="158">
        <v>5600</v>
      </c>
      <c r="D77" s="158">
        <f t="shared" si="2"/>
        <v>5490</v>
      </c>
      <c r="E77" s="158">
        <v>1480</v>
      </c>
      <c r="F77" s="158">
        <v>4010</v>
      </c>
      <c r="G77" s="154">
        <v>84377</v>
      </c>
      <c r="H77" s="154">
        <v>24891</v>
      </c>
      <c r="I77" s="158">
        <v>0</v>
      </c>
      <c r="J77" s="153">
        <v>120448</v>
      </c>
    </row>
    <row r="78" spans="1:10" s="37" customFormat="1" ht="23.25" customHeight="1">
      <c r="A78" s="135">
        <v>68</v>
      </c>
      <c r="B78" s="136" t="s">
        <v>263</v>
      </c>
      <c r="C78" s="158">
        <v>15580</v>
      </c>
      <c r="D78" s="158">
        <f t="shared" si="2"/>
        <v>15428</v>
      </c>
      <c r="E78" s="158">
        <v>1794</v>
      </c>
      <c r="F78" s="158">
        <v>13634</v>
      </c>
      <c r="G78" s="154">
        <v>79081</v>
      </c>
      <c r="H78" s="154">
        <v>22609</v>
      </c>
      <c r="I78" s="158">
        <v>0</v>
      </c>
      <c r="J78" s="153">
        <v>104400</v>
      </c>
    </row>
    <row r="79" spans="1:10" s="37" customFormat="1" ht="23.25" customHeight="1">
      <c r="A79" s="135">
        <v>69</v>
      </c>
      <c r="B79" s="136" t="s">
        <v>293</v>
      </c>
      <c r="C79" s="158">
        <v>5650</v>
      </c>
      <c r="D79" s="158">
        <f t="shared" si="2"/>
        <v>5487</v>
      </c>
      <c r="E79" s="158">
        <v>1939</v>
      </c>
      <c r="F79" s="158">
        <v>3548</v>
      </c>
      <c r="G79" s="154">
        <v>70322</v>
      </c>
      <c r="H79" s="154">
        <v>20133</v>
      </c>
      <c r="I79" s="158">
        <v>0</v>
      </c>
      <c r="J79" s="153">
        <v>94945</v>
      </c>
    </row>
    <row r="80" spans="1:10" s="37" customFormat="1" ht="23.25" customHeight="1">
      <c r="A80" s="135">
        <v>70</v>
      </c>
      <c r="B80" s="136" t="s">
        <v>294</v>
      </c>
      <c r="C80" s="158">
        <v>4060</v>
      </c>
      <c r="D80" s="158">
        <f t="shared" si="2"/>
        <v>3997</v>
      </c>
      <c r="E80" s="158">
        <v>1021</v>
      </c>
      <c r="F80" s="158">
        <v>2976</v>
      </c>
      <c r="G80" s="154">
        <v>81972</v>
      </c>
      <c r="H80" s="154">
        <v>23270</v>
      </c>
      <c r="I80" s="158">
        <v>0</v>
      </c>
      <c r="J80" s="153">
        <v>112142</v>
      </c>
    </row>
    <row r="81" spans="1:10" s="37" customFormat="1" ht="23.25" customHeight="1">
      <c r="A81" s="135">
        <v>71</v>
      </c>
      <c r="B81" s="136" t="s">
        <v>295</v>
      </c>
      <c r="C81" s="158">
        <v>11190</v>
      </c>
      <c r="D81" s="158">
        <f t="shared" si="2"/>
        <v>11076</v>
      </c>
      <c r="E81" s="158">
        <v>1600</v>
      </c>
      <c r="F81" s="158">
        <v>9476</v>
      </c>
      <c r="G81" s="154">
        <v>92349</v>
      </c>
      <c r="H81" s="154">
        <v>26853</v>
      </c>
      <c r="I81" s="158">
        <v>0</v>
      </c>
      <c r="J81" s="153">
        <v>122062</v>
      </c>
    </row>
    <row r="82" spans="1:10" s="37" customFormat="1" ht="23.25" customHeight="1">
      <c r="A82" s="135">
        <v>72</v>
      </c>
      <c r="B82" s="136" t="s">
        <v>264</v>
      </c>
      <c r="C82" s="158">
        <v>10100</v>
      </c>
      <c r="D82" s="158">
        <f t="shared" si="2"/>
        <v>9996</v>
      </c>
      <c r="E82" s="158">
        <v>1817</v>
      </c>
      <c r="F82" s="158">
        <v>8179</v>
      </c>
      <c r="G82" s="154">
        <v>105261</v>
      </c>
      <c r="H82" s="154">
        <v>32145</v>
      </c>
      <c r="I82" s="158">
        <v>0</v>
      </c>
      <c r="J82" s="153">
        <v>145136</v>
      </c>
    </row>
    <row r="83" spans="1:10" s="37" customFormat="1" ht="23.25" customHeight="1">
      <c r="A83" s="135">
        <v>73</v>
      </c>
      <c r="B83" s="136" t="s">
        <v>272</v>
      </c>
      <c r="C83" s="158">
        <v>6000</v>
      </c>
      <c r="D83" s="158">
        <f t="shared" si="2"/>
        <v>5867</v>
      </c>
      <c r="E83" s="158">
        <v>1480</v>
      </c>
      <c r="F83" s="158">
        <v>4387</v>
      </c>
      <c r="G83" s="154">
        <v>85486</v>
      </c>
      <c r="H83" s="154">
        <v>29127</v>
      </c>
      <c r="I83" s="158">
        <v>0</v>
      </c>
      <c r="J83" s="153">
        <v>118333</v>
      </c>
    </row>
    <row r="84" spans="1:10" s="37" customFormat="1" ht="23.25" customHeight="1">
      <c r="A84" s="135">
        <v>74</v>
      </c>
      <c r="B84" s="136" t="s">
        <v>273</v>
      </c>
      <c r="C84" s="158">
        <v>8300</v>
      </c>
      <c r="D84" s="158">
        <f t="shared" si="2"/>
        <v>8236</v>
      </c>
      <c r="E84" s="158">
        <v>1341</v>
      </c>
      <c r="F84" s="158">
        <v>6895</v>
      </c>
      <c r="G84" s="154">
        <v>113210</v>
      </c>
      <c r="H84" s="154">
        <v>34255</v>
      </c>
      <c r="I84" s="158">
        <v>0</v>
      </c>
      <c r="J84" s="153">
        <v>152952</v>
      </c>
    </row>
    <row r="85" spans="1:10" s="37" customFormat="1" ht="23.25" customHeight="1">
      <c r="A85" s="135">
        <v>75</v>
      </c>
      <c r="B85" s="136" t="s">
        <v>274</v>
      </c>
      <c r="C85" s="158">
        <v>2480</v>
      </c>
      <c r="D85" s="158">
        <f t="shared" si="2"/>
        <v>2416</v>
      </c>
      <c r="E85" s="158">
        <v>666</v>
      </c>
      <c r="F85" s="158">
        <v>1750</v>
      </c>
      <c r="G85" s="154">
        <v>106213</v>
      </c>
      <c r="H85" s="154">
        <v>33713</v>
      </c>
      <c r="I85" s="158">
        <v>0</v>
      </c>
      <c r="J85" s="153">
        <v>143923</v>
      </c>
    </row>
    <row r="86" spans="1:10" s="37" customFormat="1" ht="23.25" customHeight="1">
      <c r="A86" s="135">
        <v>76</v>
      </c>
      <c r="B86" s="136" t="s">
        <v>284</v>
      </c>
      <c r="C86" s="158">
        <v>4450</v>
      </c>
      <c r="D86" s="158">
        <f t="shared" si="2"/>
        <v>4387</v>
      </c>
      <c r="E86" s="158">
        <v>1068</v>
      </c>
      <c r="F86" s="158">
        <v>3319</v>
      </c>
      <c r="G86" s="154">
        <v>81189</v>
      </c>
      <c r="H86" s="154">
        <v>27739</v>
      </c>
      <c r="I86" s="158">
        <v>0</v>
      </c>
      <c r="J86" s="153">
        <v>120004</v>
      </c>
    </row>
    <row r="87" spans="1:10" s="37" customFormat="1" ht="23.25" customHeight="1">
      <c r="A87" s="135">
        <v>77</v>
      </c>
      <c r="B87" s="136" t="s">
        <v>296</v>
      </c>
      <c r="C87" s="158">
        <v>84390</v>
      </c>
      <c r="D87" s="158">
        <f t="shared" si="2"/>
        <v>40398</v>
      </c>
      <c r="E87" s="158">
        <v>5070</v>
      </c>
      <c r="F87" s="158">
        <v>35328</v>
      </c>
      <c r="G87" s="154">
        <v>108920</v>
      </c>
      <c r="H87" s="154">
        <v>43375</v>
      </c>
      <c r="I87" s="158">
        <v>0</v>
      </c>
      <c r="J87" s="154">
        <v>192693</v>
      </c>
    </row>
    <row r="88" spans="1:10" s="37" customFormat="1" ht="23.25" customHeight="1">
      <c r="A88" s="135">
        <v>78</v>
      </c>
      <c r="B88" s="136" t="s">
        <v>297</v>
      </c>
      <c r="C88" s="158">
        <v>64320</v>
      </c>
      <c r="D88" s="158">
        <f t="shared" si="2"/>
        <v>46379</v>
      </c>
      <c r="E88" s="158">
        <v>4360</v>
      </c>
      <c r="F88" s="158">
        <v>42019</v>
      </c>
      <c r="G88" s="153">
        <v>52057</v>
      </c>
      <c r="H88" s="153">
        <v>25825</v>
      </c>
      <c r="I88" s="158">
        <v>0</v>
      </c>
      <c r="J88" s="153">
        <v>124261</v>
      </c>
    </row>
    <row r="89" spans="1:10" s="37" customFormat="1" ht="23.25" customHeight="1">
      <c r="A89" s="135">
        <v>79</v>
      </c>
      <c r="B89" s="136" t="s">
        <v>298</v>
      </c>
      <c r="C89" s="158">
        <v>23390</v>
      </c>
      <c r="D89" s="158">
        <f t="shared" si="2"/>
        <v>19671</v>
      </c>
      <c r="E89" s="158">
        <v>2830</v>
      </c>
      <c r="F89" s="158">
        <v>16841</v>
      </c>
      <c r="G89" s="153">
        <v>48682</v>
      </c>
      <c r="H89" s="153">
        <v>22893</v>
      </c>
      <c r="I89" s="158">
        <v>0</v>
      </c>
      <c r="J89" s="153">
        <v>91246</v>
      </c>
    </row>
    <row r="90" spans="1:10" s="37" customFormat="1" ht="23.25" customHeight="1">
      <c r="A90" s="135">
        <v>80</v>
      </c>
      <c r="B90" s="136" t="s">
        <v>299</v>
      </c>
      <c r="C90" s="158">
        <v>58185</v>
      </c>
      <c r="D90" s="158">
        <f t="shared" si="2"/>
        <v>48473</v>
      </c>
      <c r="E90" s="158">
        <v>2960</v>
      </c>
      <c r="F90" s="158">
        <v>45513</v>
      </c>
      <c r="G90" s="154">
        <v>35116</v>
      </c>
      <c r="H90" s="154">
        <v>22002</v>
      </c>
      <c r="I90" s="158">
        <v>0</v>
      </c>
      <c r="J90" s="154">
        <v>105591</v>
      </c>
    </row>
    <row r="91" spans="1:10" s="37" customFormat="1" ht="23.25" customHeight="1">
      <c r="A91" s="135">
        <v>81</v>
      </c>
      <c r="B91" s="136" t="s">
        <v>300</v>
      </c>
      <c r="C91" s="158">
        <v>19470</v>
      </c>
      <c r="D91" s="158">
        <f t="shared" si="2"/>
        <v>18750</v>
      </c>
      <c r="E91" s="158">
        <v>2230</v>
      </c>
      <c r="F91" s="158">
        <v>16520</v>
      </c>
      <c r="G91" s="154">
        <v>63082</v>
      </c>
      <c r="H91" s="154">
        <v>22319</v>
      </c>
      <c r="I91" s="158">
        <v>0</v>
      </c>
      <c r="J91" s="154">
        <v>104151</v>
      </c>
    </row>
    <row r="92" spans="1:10" s="37" customFormat="1" ht="23.25" customHeight="1">
      <c r="A92" s="135">
        <v>82</v>
      </c>
      <c r="B92" s="136" t="s">
        <v>301</v>
      </c>
      <c r="C92" s="158">
        <v>24940</v>
      </c>
      <c r="D92" s="158">
        <f t="shared" si="2"/>
        <v>24720</v>
      </c>
      <c r="E92" s="158">
        <v>2850</v>
      </c>
      <c r="F92" s="158">
        <v>21870</v>
      </c>
      <c r="G92" s="154">
        <v>67773</v>
      </c>
      <c r="H92" s="154">
        <v>29928</v>
      </c>
      <c r="I92" s="158">
        <v>0</v>
      </c>
      <c r="J92" s="154">
        <v>122421</v>
      </c>
    </row>
    <row r="93" spans="1:10" s="37" customFormat="1" ht="23.25" customHeight="1">
      <c r="A93" s="135">
        <v>83</v>
      </c>
      <c r="B93" s="136" t="s">
        <v>302</v>
      </c>
      <c r="C93" s="158">
        <v>61730</v>
      </c>
      <c r="D93" s="158">
        <f t="shared" si="2"/>
        <v>61030</v>
      </c>
      <c r="E93" s="158">
        <v>2950</v>
      </c>
      <c r="F93" s="158">
        <v>58080</v>
      </c>
      <c r="G93" s="154">
        <v>98806</v>
      </c>
      <c r="H93" s="154">
        <v>44419</v>
      </c>
      <c r="I93" s="158">
        <v>0</v>
      </c>
      <c r="J93" s="154">
        <v>204255</v>
      </c>
    </row>
    <row r="94" spans="1:10" s="37" customFormat="1" ht="23.25" customHeight="1">
      <c r="A94" s="135">
        <v>84</v>
      </c>
      <c r="B94" s="136" t="s">
        <v>303</v>
      </c>
      <c r="C94" s="158">
        <v>4270</v>
      </c>
      <c r="D94" s="158">
        <f t="shared" si="2"/>
        <v>4160</v>
      </c>
      <c r="E94" s="158">
        <v>875</v>
      </c>
      <c r="F94" s="158">
        <v>3285</v>
      </c>
      <c r="G94" s="154">
        <v>51037</v>
      </c>
      <c r="H94" s="154">
        <v>44541</v>
      </c>
      <c r="I94" s="158">
        <v>0</v>
      </c>
      <c r="J94" s="154">
        <v>99738</v>
      </c>
    </row>
    <row r="95" spans="1:10" s="37" customFormat="1" ht="23.25" customHeight="1">
      <c r="A95" s="135">
        <v>85</v>
      </c>
      <c r="B95" s="136" t="s">
        <v>304</v>
      </c>
      <c r="C95" s="158">
        <v>10605</v>
      </c>
      <c r="D95" s="158">
        <f t="shared" si="2"/>
        <v>10425</v>
      </c>
      <c r="E95" s="158">
        <v>1665</v>
      </c>
      <c r="F95" s="158">
        <v>8760</v>
      </c>
      <c r="G95" s="154">
        <v>60440</v>
      </c>
      <c r="H95" s="154">
        <v>17391</v>
      </c>
      <c r="I95" s="158">
        <v>0</v>
      </c>
      <c r="J95" s="154">
        <v>88256</v>
      </c>
    </row>
    <row r="96" spans="1:10" s="37" customFormat="1" ht="23.25" customHeight="1">
      <c r="A96" s="135">
        <v>86</v>
      </c>
      <c r="B96" s="136" t="s">
        <v>305</v>
      </c>
      <c r="C96" s="158">
        <v>19220</v>
      </c>
      <c r="D96" s="158">
        <f t="shared" si="2"/>
        <v>18610</v>
      </c>
      <c r="E96" s="158">
        <v>3660</v>
      </c>
      <c r="F96" s="158">
        <v>14950</v>
      </c>
      <c r="G96" s="154">
        <v>115039</v>
      </c>
      <c r="H96" s="154">
        <v>35775</v>
      </c>
      <c r="I96" s="158">
        <v>0</v>
      </c>
      <c r="J96" s="154">
        <v>169424</v>
      </c>
    </row>
    <row r="97" spans="1:10" s="37" customFormat="1" ht="23.25" customHeight="1">
      <c r="A97" s="135">
        <v>87</v>
      </c>
      <c r="B97" s="136" t="s">
        <v>306</v>
      </c>
      <c r="C97" s="158">
        <v>8570</v>
      </c>
      <c r="D97" s="158">
        <f t="shared" si="2"/>
        <v>8355</v>
      </c>
      <c r="E97" s="158">
        <v>1950</v>
      </c>
      <c r="F97" s="158">
        <v>6405</v>
      </c>
      <c r="G97" s="154">
        <v>89444</v>
      </c>
      <c r="H97" s="154">
        <v>24679</v>
      </c>
      <c r="I97" s="158">
        <v>0</v>
      </c>
      <c r="J97" s="154">
        <v>122478</v>
      </c>
    </row>
    <row r="98" spans="1:10" s="37" customFormat="1" ht="23.25" customHeight="1">
      <c r="A98" s="135">
        <v>88</v>
      </c>
      <c r="B98" s="136" t="s">
        <v>307</v>
      </c>
      <c r="C98" s="158">
        <v>6097</v>
      </c>
      <c r="D98" s="158">
        <f t="shared" si="2"/>
        <v>5995</v>
      </c>
      <c r="E98" s="158">
        <v>1410</v>
      </c>
      <c r="F98" s="158">
        <v>4585</v>
      </c>
      <c r="G98" s="154">
        <v>60938</v>
      </c>
      <c r="H98" s="154">
        <v>16317</v>
      </c>
      <c r="I98" s="158">
        <v>0</v>
      </c>
      <c r="J98" s="154">
        <v>83250</v>
      </c>
    </row>
    <row r="99" spans="1:10" s="37" customFormat="1" ht="23.25" customHeight="1">
      <c r="A99" s="135">
        <v>89</v>
      </c>
      <c r="B99" s="136" t="s">
        <v>308</v>
      </c>
      <c r="C99" s="158">
        <v>8061</v>
      </c>
      <c r="D99" s="158">
        <f t="shared" si="2"/>
        <v>7915</v>
      </c>
      <c r="E99" s="158">
        <v>1920</v>
      </c>
      <c r="F99" s="158">
        <v>5995</v>
      </c>
      <c r="G99" s="154">
        <v>83811</v>
      </c>
      <c r="H99" s="154">
        <v>23731</v>
      </c>
      <c r="I99" s="158">
        <v>0</v>
      </c>
      <c r="J99" s="154">
        <v>115457</v>
      </c>
    </row>
    <row r="100" spans="1:10" s="37" customFormat="1" ht="23.25" customHeight="1">
      <c r="A100" s="135">
        <v>90</v>
      </c>
      <c r="B100" s="136" t="s">
        <v>309</v>
      </c>
      <c r="C100" s="158">
        <v>7398</v>
      </c>
      <c r="D100" s="158">
        <f t="shared" si="2"/>
        <v>7045</v>
      </c>
      <c r="E100" s="158">
        <v>1860</v>
      </c>
      <c r="F100" s="158">
        <v>5185</v>
      </c>
      <c r="G100" s="154">
        <v>72207</v>
      </c>
      <c r="H100" s="154">
        <v>20600</v>
      </c>
      <c r="I100" s="158">
        <v>0</v>
      </c>
      <c r="J100" s="154">
        <v>99852</v>
      </c>
    </row>
    <row r="101" spans="1:10" s="37" customFormat="1" ht="23.25" customHeight="1">
      <c r="A101" s="135">
        <v>91</v>
      </c>
      <c r="B101" s="136" t="s">
        <v>310</v>
      </c>
      <c r="C101" s="158">
        <v>5285</v>
      </c>
      <c r="D101" s="158">
        <f t="shared" si="2"/>
        <v>5215</v>
      </c>
      <c r="E101" s="158">
        <v>1130</v>
      </c>
      <c r="F101" s="158">
        <v>4085</v>
      </c>
      <c r="G101" s="154">
        <v>82736</v>
      </c>
      <c r="H101" s="154">
        <v>20642</v>
      </c>
      <c r="I101" s="158">
        <v>0</v>
      </c>
      <c r="J101" s="154">
        <v>108593</v>
      </c>
    </row>
    <row r="102" spans="1:10" s="37" customFormat="1" ht="23.25" customHeight="1">
      <c r="A102" s="135">
        <v>92</v>
      </c>
      <c r="B102" s="136" t="s">
        <v>311</v>
      </c>
      <c r="C102" s="158">
        <v>6645</v>
      </c>
      <c r="D102" s="158">
        <f t="shared" si="2"/>
        <v>6045</v>
      </c>
      <c r="E102" s="158">
        <v>1230</v>
      </c>
      <c r="F102" s="158">
        <v>4815</v>
      </c>
      <c r="G102" s="154">
        <v>75842</v>
      </c>
      <c r="H102" s="154">
        <v>21618</v>
      </c>
      <c r="I102" s="158">
        <v>0</v>
      </c>
      <c r="J102" s="154">
        <v>103505</v>
      </c>
    </row>
    <row r="103" spans="1:10" s="37" customFormat="1" ht="23.25" customHeight="1">
      <c r="A103" s="135">
        <v>93</v>
      </c>
      <c r="B103" s="136" t="s">
        <v>312</v>
      </c>
      <c r="C103" s="158">
        <v>6763</v>
      </c>
      <c r="D103" s="158">
        <f t="shared" si="2"/>
        <v>6733</v>
      </c>
      <c r="E103" s="158">
        <v>1183</v>
      </c>
      <c r="F103" s="158">
        <v>5550</v>
      </c>
      <c r="G103" s="154">
        <v>39047</v>
      </c>
      <c r="H103" s="154">
        <v>10712</v>
      </c>
      <c r="I103" s="158">
        <v>0</v>
      </c>
      <c r="J103" s="154">
        <v>56492</v>
      </c>
    </row>
    <row r="104" spans="1:10" s="37" customFormat="1" ht="23.25" customHeight="1">
      <c r="A104" s="135">
        <v>94</v>
      </c>
      <c r="B104" s="136" t="s">
        <v>313</v>
      </c>
      <c r="C104" s="158">
        <v>5750</v>
      </c>
      <c r="D104" s="158">
        <f t="shared" si="2"/>
        <v>5710</v>
      </c>
      <c r="E104" s="158">
        <v>1960</v>
      </c>
      <c r="F104" s="158">
        <v>3750</v>
      </c>
      <c r="G104" s="154">
        <v>64961</v>
      </c>
      <c r="H104" s="154">
        <v>19465</v>
      </c>
      <c r="I104" s="158">
        <v>0</v>
      </c>
      <c r="J104" s="154">
        <v>90136</v>
      </c>
    </row>
    <row r="105" spans="1:10" s="37" customFormat="1" ht="23.25" customHeight="1">
      <c r="A105" s="135">
        <v>95</v>
      </c>
      <c r="B105" s="136" t="s">
        <v>314</v>
      </c>
      <c r="C105" s="158">
        <v>6495</v>
      </c>
      <c r="D105" s="158">
        <f t="shared" si="2"/>
        <v>6420</v>
      </c>
      <c r="E105" s="158">
        <v>1320</v>
      </c>
      <c r="F105" s="158">
        <v>5100</v>
      </c>
      <c r="G105" s="154">
        <v>63698</v>
      </c>
      <c r="H105" s="154">
        <v>18554</v>
      </c>
      <c r="I105" s="158">
        <v>0</v>
      </c>
      <c r="J105" s="154">
        <v>88672</v>
      </c>
    </row>
    <row r="106" spans="1:10" s="37" customFormat="1" ht="23.25" customHeight="1">
      <c r="A106" s="135">
        <v>96</v>
      </c>
      <c r="B106" s="136" t="s">
        <v>315</v>
      </c>
      <c r="C106" s="158">
        <v>9350</v>
      </c>
      <c r="D106" s="158">
        <f t="shared" si="2"/>
        <v>9280</v>
      </c>
      <c r="E106" s="158">
        <v>1430</v>
      </c>
      <c r="F106" s="158">
        <v>7850</v>
      </c>
      <c r="G106" s="154">
        <v>66930</v>
      </c>
      <c r="H106" s="154">
        <v>20646</v>
      </c>
      <c r="I106" s="158">
        <v>0</v>
      </c>
      <c r="J106" s="154">
        <v>96856</v>
      </c>
    </row>
    <row r="107" spans="1:10" s="37" customFormat="1" ht="23.25" customHeight="1">
      <c r="A107" s="135">
        <v>97</v>
      </c>
      <c r="B107" s="136" t="s">
        <v>316</v>
      </c>
      <c r="C107" s="158">
        <v>25230</v>
      </c>
      <c r="D107" s="158">
        <f t="shared" si="2"/>
        <v>24886</v>
      </c>
      <c r="E107" s="158">
        <v>2381</v>
      </c>
      <c r="F107" s="158">
        <v>22505</v>
      </c>
      <c r="G107" s="154">
        <v>66883</v>
      </c>
      <c r="H107" s="154">
        <v>26158</v>
      </c>
      <c r="I107" s="158">
        <v>0</v>
      </c>
      <c r="J107" s="154">
        <v>117927</v>
      </c>
    </row>
    <row r="108" spans="1:10" s="37" customFormat="1" ht="23.25" customHeight="1">
      <c r="A108" s="135">
        <v>98</v>
      </c>
      <c r="B108" s="136" t="s">
        <v>317</v>
      </c>
      <c r="C108" s="158">
        <v>5750</v>
      </c>
      <c r="D108" s="158">
        <f t="shared" si="2"/>
        <v>5720</v>
      </c>
      <c r="E108" s="158">
        <v>1235</v>
      </c>
      <c r="F108" s="158">
        <v>4485</v>
      </c>
      <c r="G108" s="154">
        <v>52735</v>
      </c>
      <c r="H108" s="154">
        <v>14946</v>
      </c>
      <c r="I108" s="158">
        <v>0</v>
      </c>
      <c r="J108" s="154">
        <v>73401</v>
      </c>
    </row>
    <row r="109" spans="1:10" s="37" customFormat="1" ht="23.25" customHeight="1">
      <c r="A109" s="135">
        <v>99</v>
      </c>
      <c r="B109" s="136" t="s">
        <v>318</v>
      </c>
      <c r="C109" s="158">
        <v>5211</v>
      </c>
      <c r="D109" s="158">
        <f t="shared" si="2"/>
        <v>5181</v>
      </c>
      <c r="E109" s="158">
        <v>1741</v>
      </c>
      <c r="F109" s="158">
        <v>3440</v>
      </c>
      <c r="G109" s="154">
        <v>54779</v>
      </c>
      <c r="H109" s="154">
        <v>16380</v>
      </c>
      <c r="I109" s="158">
        <v>0</v>
      </c>
      <c r="J109" s="154">
        <v>76340</v>
      </c>
    </row>
    <row r="110" spans="1:10" s="37" customFormat="1" ht="23.25" customHeight="1">
      <c r="A110" s="135">
        <v>100</v>
      </c>
      <c r="B110" s="136" t="s">
        <v>319</v>
      </c>
      <c r="C110" s="158">
        <v>7222</v>
      </c>
      <c r="D110" s="158">
        <f t="shared" si="2"/>
        <v>7067</v>
      </c>
      <c r="E110" s="158">
        <v>1257</v>
      </c>
      <c r="F110" s="158">
        <v>5810</v>
      </c>
      <c r="G110" s="154">
        <v>75531</v>
      </c>
      <c r="H110" s="154">
        <v>24345</v>
      </c>
      <c r="I110" s="158">
        <v>0</v>
      </c>
      <c r="J110" s="154">
        <v>106943</v>
      </c>
    </row>
    <row r="111" spans="1:10" s="37" customFormat="1" ht="23.25" customHeight="1">
      <c r="A111" s="135">
        <v>101</v>
      </c>
      <c r="B111" s="136" t="s">
        <v>320</v>
      </c>
      <c r="C111" s="158">
        <v>11491</v>
      </c>
      <c r="D111" s="158">
        <f t="shared" si="2"/>
        <v>11317</v>
      </c>
      <c r="E111" s="158">
        <v>1792</v>
      </c>
      <c r="F111" s="158">
        <v>9525</v>
      </c>
      <c r="G111" s="154">
        <v>74134</v>
      </c>
      <c r="H111" s="154">
        <v>22815</v>
      </c>
      <c r="I111" s="158">
        <v>0</v>
      </c>
      <c r="J111" s="154">
        <v>108266</v>
      </c>
    </row>
    <row r="112" spans="1:10" s="37" customFormat="1" ht="23.25" customHeight="1">
      <c r="A112" s="135">
        <v>102</v>
      </c>
      <c r="B112" s="136" t="s">
        <v>321</v>
      </c>
      <c r="C112" s="158">
        <v>11828</v>
      </c>
      <c r="D112" s="158">
        <f t="shared" si="2"/>
        <v>11592</v>
      </c>
      <c r="E112" s="158">
        <v>1472</v>
      </c>
      <c r="F112" s="158">
        <v>10120</v>
      </c>
      <c r="G112" s="154">
        <v>82337</v>
      </c>
      <c r="H112" s="154">
        <v>25226</v>
      </c>
      <c r="I112" s="158">
        <v>0</v>
      </c>
      <c r="J112" s="154">
        <v>119155</v>
      </c>
    </row>
    <row r="113" spans="1:10" s="37" customFormat="1" ht="23.25" customHeight="1">
      <c r="A113" s="135">
        <v>103</v>
      </c>
      <c r="B113" s="136" t="s">
        <v>322</v>
      </c>
      <c r="C113" s="158">
        <v>7282</v>
      </c>
      <c r="D113" s="158">
        <f t="shared" si="2"/>
        <v>7192</v>
      </c>
      <c r="E113" s="158">
        <v>772</v>
      </c>
      <c r="F113" s="158">
        <v>6420</v>
      </c>
      <c r="G113" s="154">
        <v>69544</v>
      </c>
      <c r="H113" s="154">
        <v>20043</v>
      </c>
      <c r="I113" s="158">
        <v>0</v>
      </c>
      <c r="J113" s="154">
        <v>96779</v>
      </c>
    </row>
    <row r="114" spans="1:10" s="37" customFormat="1" ht="23.25" customHeight="1">
      <c r="A114" s="135">
        <v>104</v>
      </c>
      <c r="B114" s="136" t="s">
        <v>323</v>
      </c>
      <c r="C114" s="158">
        <v>19877</v>
      </c>
      <c r="D114" s="158">
        <f t="shared" si="2"/>
        <v>16891</v>
      </c>
      <c r="E114" s="158">
        <v>822</v>
      </c>
      <c r="F114" s="158">
        <v>16069</v>
      </c>
      <c r="G114" s="154">
        <v>58113</v>
      </c>
      <c r="H114" s="154">
        <v>19522</v>
      </c>
      <c r="I114" s="158">
        <v>0</v>
      </c>
      <c r="J114" s="154">
        <v>94526</v>
      </c>
    </row>
    <row r="115" spans="1:10" s="37" customFormat="1" ht="23.25" customHeight="1">
      <c r="A115" s="135">
        <v>105</v>
      </c>
      <c r="B115" s="136" t="s">
        <v>324</v>
      </c>
      <c r="C115" s="158">
        <v>8642</v>
      </c>
      <c r="D115" s="158">
        <f t="shared" si="2"/>
        <v>8412</v>
      </c>
      <c r="E115" s="158">
        <v>1272</v>
      </c>
      <c r="F115" s="158">
        <v>7140</v>
      </c>
      <c r="G115" s="154">
        <v>78276</v>
      </c>
      <c r="H115" s="154">
        <v>24591</v>
      </c>
      <c r="I115" s="158">
        <v>0</v>
      </c>
      <c r="J115" s="154">
        <v>111279</v>
      </c>
    </row>
    <row r="116" spans="1:10" s="37" customFormat="1" ht="23.25" customHeight="1">
      <c r="A116" s="135">
        <v>106</v>
      </c>
      <c r="B116" s="136" t="s">
        <v>325</v>
      </c>
      <c r="C116" s="158">
        <v>10033</v>
      </c>
      <c r="D116" s="158">
        <f t="shared" si="2"/>
        <v>9933</v>
      </c>
      <c r="E116" s="158">
        <v>853</v>
      </c>
      <c r="F116" s="158">
        <v>9080</v>
      </c>
      <c r="G116" s="154">
        <v>47649</v>
      </c>
      <c r="H116" s="154">
        <v>13928</v>
      </c>
      <c r="I116" s="158">
        <v>0</v>
      </c>
      <c r="J116" s="154">
        <v>71510</v>
      </c>
    </row>
    <row r="117" spans="1:10" s="37" customFormat="1" ht="23.25" customHeight="1">
      <c r="A117" s="135">
        <v>107</v>
      </c>
      <c r="B117" s="136" t="s">
        <v>326</v>
      </c>
      <c r="C117" s="158">
        <v>8255</v>
      </c>
      <c r="D117" s="158">
        <f t="shared" si="2"/>
        <v>8000</v>
      </c>
      <c r="E117" s="158">
        <v>2835</v>
      </c>
      <c r="F117" s="158">
        <v>5165</v>
      </c>
      <c r="G117" s="154">
        <v>76062</v>
      </c>
      <c r="H117" s="154">
        <v>26631</v>
      </c>
      <c r="I117" s="158">
        <v>0</v>
      </c>
      <c r="J117" s="154">
        <v>110693</v>
      </c>
    </row>
    <row r="118" spans="1:10" s="37" customFormat="1" ht="23.25" customHeight="1">
      <c r="A118" s="135">
        <v>108</v>
      </c>
      <c r="B118" s="136" t="s">
        <v>327</v>
      </c>
      <c r="C118" s="158">
        <v>11310</v>
      </c>
      <c r="D118" s="158">
        <f t="shared" si="2"/>
        <v>11020</v>
      </c>
      <c r="E118" s="158">
        <v>2350</v>
      </c>
      <c r="F118" s="158">
        <v>8670</v>
      </c>
      <c r="G118" s="154">
        <v>94304</v>
      </c>
      <c r="H118" s="154">
        <v>33959</v>
      </c>
      <c r="I118" s="158">
        <v>0</v>
      </c>
      <c r="J118" s="154">
        <v>139283</v>
      </c>
    </row>
    <row r="119" spans="1:10" s="37" customFormat="1" ht="23.25" customHeight="1">
      <c r="A119" s="135">
        <v>109</v>
      </c>
      <c r="B119" s="136" t="s">
        <v>328</v>
      </c>
      <c r="C119" s="158">
        <v>8465</v>
      </c>
      <c r="D119" s="158">
        <f t="shared" si="2"/>
        <v>8210</v>
      </c>
      <c r="E119" s="158">
        <v>2120</v>
      </c>
      <c r="F119" s="158">
        <v>6090</v>
      </c>
      <c r="G119" s="154">
        <v>99386</v>
      </c>
      <c r="H119" s="154">
        <v>29540</v>
      </c>
      <c r="I119" s="158">
        <v>0</v>
      </c>
      <c r="J119" s="154">
        <v>137136</v>
      </c>
    </row>
    <row r="120" spans="1:10" s="37" customFormat="1" ht="23.25" customHeight="1">
      <c r="A120" s="135">
        <v>110</v>
      </c>
      <c r="B120" s="136" t="s">
        <v>329</v>
      </c>
      <c r="C120" s="158">
        <v>5235</v>
      </c>
      <c r="D120" s="158">
        <f t="shared" si="2"/>
        <v>5025</v>
      </c>
      <c r="E120" s="158">
        <v>1505</v>
      </c>
      <c r="F120" s="158">
        <v>3520</v>
      </c>
      <c r="G120" s="154">
        <v>77132</v>
      </c>
      <c r="H120" s="154">
        <v>21042</v>
      </c>
      <c r="I120" s="158">
        <v>0</v>
      </c>
      <c r="J120" s="154">
        <v>103199</v>
      </c>
    </row>
    <row r="121" spans="1:10" s="37" customFormat="1" ht="23.25" customHeight="1">
      <c r="A121" s="135">
        <v>111</v>
      </c>
      <c r="B121" s="136" t="s">
        <v>330</v>
      </c>
      <c r="C121" s="158">
        <v>9285</v>
      </c>
      <c r="D121" s="158">
        <f t="shared" si="2"/>
        <v>8985</v>
      </c>
      <c r="E121" s="158">
        <v>1750</v>
      </c>
      <c r="F121" s="158">
        <v>7235</v>
      </c>
      <c r="G121" s="154">
        <v>99626</v>
      </c>
      <c r="H121" s="154">
        <v>30463</v>
      </c>
      <c r="I121" s="158">
        <v>0</v>
      </c>
      <c r="J121" s="154">
        <v>139074</v>
      </c>
    </row>
    <row r="122" spans="1:10" s="37" customFormat="1" ht="23.25" customHeight="1">
      <c r="A122" s="135">
        <v>112</v>
      </c>
      <c r="B122" s="136" t="s">
        <v>331</v>
      </c>
      <c r="C122" s="158">
        <v>25240</v>
      </c>
      <c r="D122" s="158">
        <f t="shared" si="2"/>
        <v>24960</v>
      </c>
      <c r="E122" s="158">
        <v>1910</v>
      </c>
      <c r="F122" s="158">
        <v>23050</v>
      </c>
      <c r="G122" s="154">
        <v>86440</v>
      </c>
      <c r="H122" s="154">
        <v>29421</v>
      </c>
      <c r="I122" s="158">
        <v>0</v>
      </c>
      <c r="J122" s="154">
        <v>140821</v>
      </c>
    </row>
    <row r="123" spans="1:10" s="37" customFormat="1" ht="23.25" customHeight="1">
      <c r="A123" s="135">
        <v>113</v>
      </c>
      <c r="B123" s="136" t="s">
        <v>332</v>
      </c>
      <c r="C123" s="158">
        <v>13410</v>
      </c>
      <c r="D123" s="158">
        <f t="shared" si="2"/>
        <v>13160</v>
      </c>
      <c r="E123" s="158">
        <v>1990</v>
      </c>
      <c r="F123" s="158">
        <v>11170</v>
      </c>
      <c r="G123" s="154">
        <v>84133</v>
      </c>
      <c r="H123" s="154">
        <v>26200</v>
      </c>
      <c r="I123" s="158">
        <v>0</v>
      </c>
      <c r="J123" s="154">
        <v>123493</v>
      </c>
    </row>
    <row r="124" spans="1:10" s="37" customFormat="1" ht="23.25" customHeight="1">
      <c r="A124" s="135">
        <v>114</v>
      </c>
      <c r="B124" s="136" t="s">
        <v>333</v>
      </c>
      <c r="C124" s="158">
        <v>26280</v>
      </c>
      <c r="D124" s="158">
        <f t="shared" si="2"/>
        <v>25640</v>
      </c>
      <c r="E124" s="158">
        <v>1878</v>
      </c>
      <c r="F124" s="158">
        <v>23762</v>
      </c>
      <c r="G124" s="154">
        <v>108112</v>
      </c>
      <c r="H124" s="154">
        <v>38826</v>
      </c>
      <c r="I124" s="158">
        <v>0</v>
      </c>
      <c r="J124" s="154">
        <v>172578</v>
      </c>
    </row>
    <row r="125" spans="1:10" s="37" customFormat="1" ht="23.25" customHeight="1">
      <c r="A125" s="135">
        <v>115</v>
      </c>
      <c r="B125" s="136" t="s">
        <v>334</v>
      </c>
      <c r="C125" s="158">
        <v>5890</v>
      </c>
      <c r="D125" s="158">
        <f t="shared" si="2"/>
        <v>5800</v>
      </c>
      <c r="E125" s="158">
        <v>783</v>
      </c>
      <c r="F125" s="158">
        <v>5017</v>
      </c>
      <c r="G125" s="154">
        <v>78506</v>
      </c>
      <c r="H125" s="154">
        <v>21429</v>
      </c>
      <c r="I125" s="158">
        <v>0</v>
      </c>
      <c r="J125" s="154">
        <v>105735</v>
      </c>
    </row>
    <row r="126" spans="1:10" s="37" customFormat="1" ht="23.25" customHeight="1">
      <c r="A126" s="135">
        <v>116</v>
      </c>
      <c r="B126" s="136" t="s">
        <v>335</v>
      </c>
      <c r="C126" s="158">
        <v>9660</v>
      </c>
      <c r="D126" s="158">
        <f t="shared" si="2"/>
        <v>9410</v>
      </c>
      <c r="E126" s="158">
        <v>788</v>
      </c>
      <c r="F126" s="158">
        <v>8622</v>
      </c>
      <c r="G126" s="154">
        <v>80962</v>
      </c>
      <c r="H126" s="154">
        <v>23533</v>
      </c>
      <c r="I126" s="158">
        <v>0</v>
      </c>
      <c r="J126" s="154">
        <v>113905</v>
      </c>
    </row>
    <row r="127" spans="1:10" s="37" customFormat="1" ht="23.25" customHeight="1">
      <c r="A127" s="135">
        <v>117</v>
      </c>
      <c r="B127" s="136" t="s">
        <v>336</v>
      </c>
      <c r="C127" s="158">
        <v>12600</v>
      </c>
      <c r="D127" s="158">
        <f t="shared" si="2"/>
        <v>12380</v>
      </c>
      <c r="E127" s="158">
        <v>1458</v>
      </c>
      <c r="F127" s="158">
        <v>10922</v>
      </c>
      <c r="G127" s="153">
        <v>81356</v>
      </c>
      <c r="H127" s="157">
        <v>26607</v>
      </c>
      <c r="I127" s="158">
        <v>0</v>
      </c>
      <c r="J127" s="153">
        <v>120343</v>
      </c>
    </row>
    <row r="128" spans="1:10" s="37" customFormat="1" ht="23.25" customHeight="1">
      <c r="A128" s="135">
        <v>118</v>
      </c>
      <c r="B128" s="136" t="s">
        <v>337</v>
      </c>
      <c r="C128" s="158">
        <v>7420</v>
      </c>
      <c r="D128" s="158">
        <f t="shared" si="2"/>
        <v>7110</v>
      </c>
      <c r="E128" s="158">
        <v>965</v>
      </c>
      <c r="F128" s="158">
        <v>6145</v>
      </c>
      <c r="G128" s="154">
        <v>77373</v>
      </c>
      <c r="H128" s="154">
        <v>21597</v>
      </c>
      <c r="I128" s="158">
        <v>0</v>
      </c>
      <c r="J128" s="153">
        <v>106080</v>
      </c>
    </row>
    <row r="129" spans="1:10" s="37" customFormat="1" ht="23.25" customHeight="1">
      <c r="A129" s="135">
        <v>119</v>
      </c>
      <c r="B129" s="136" t="s">
        <v>338</v>
      </c>
      <c r="C129" s="158">
        <v>4860</v>
      </c>
      <c r="D129" s="158">
        <f t="shared" si="2"/>
        <v>4760</v>
      </c>
      <c r="E129" s="158">
        <v>1341</v>
      </c>
      <c r="F129" s="158">
        <v>3419</v>
      </c>
      <c r="G129" s="153">
        <v>93415</v>
      </c>
      <c r="H129" s="153">
        <f>'[3] 1. Thu Đại Điền'!$C$72</f>
        <v>25437</v>
      </c>
      <c r="I129" s="158">
        <v>0</v>
      </c>
      <c r="J129" s="153">
        <v>123612</v>
      </c>
    </row>
    <row r="130" spans="1:10" s="37" customFormat="1" ht="23.25" customHeight="1">
      <c r="A130" s="135">
        <v>120</v>
      </c>
      <c r="B130" s="136" t="s">
        <v>339</v>
      </c>
      <c r="C130" s="158">
        <v>39570</v>
      </c>
      <c r="D130" s="158">
        <f t="shared" si="2"/>
        <v>39490</v>
      </c>
      <c r="E130" s="158">
        <v>1335</v>
      </c>
      <c r="F130" s="158">
        <v>38155</v>
      </c>
      <c r="G130" s="153">
        <v>38200</v>
      </c>
      <c r="H130" s="153">
        <v>20727</v>
      </c>
      <c r="I130" s="158">
        <v>0</v>
      </c>
      <c r="J130" s="153">
        <v>98417</v>
      </c>
    </row>
    <row r="131" spans="1:10" s="37" customFormat="1" ht="23.25" customHeight="1">
      <c r="A131" s="135">
        <v>121</v>
      </c>
      <c r="B131" s="136" t="s">
        <v>340</v>
      </c>
      <c r="C131" s="158">
        <v>10170</v>
      </c>
      <c r="D131" s="158">
        <f t="shared" si="2"/>
        <v>9650</v>
      </c>
      <c r="E131" s="158">
        <v>1610</v>
      </c>
      <c r="F131" s="158">
        <v>8040</v>
      </c>
      <c r="G131" s="154">
        <v>98170</v>
      </c>
      <c r="H131" s="154">
        <v>28145</v>
      </c>
      <c r="I131" s="158">
        <v>0</v>
      </c>
      <c r="J131" s="153">
        <v>135965</v>
      </c>
    </row>
    <row r="132" spans="1:10" s="37" customFormat="1" ht="23.25" customHeight="1">
      <c r="A132" s="135">
        <v>122</v>
      </c>
      <c r="B132" s="136" t="s">
        <v>341</v>
      </c>
      <c r="C132" s="158">
        <v>10140</v>
      </c>
      <c r="D132" s="158">
        <f t="shared" si="2"/>
        <v>10080</v>
      </c>
      <c r="E132" s="158">
        <v>886</v>
      </c>
      <c r="F132" s="158">
        <v>9194</v>
      </c>
      <c r="G132" s="154">
        <v>73721.142857142855</v>
      </c>
      <c r="H132" s="154">
        <v>21056</v>
      </c>
      <c r="I132" s="158">
        <v>0</v>
      </c>
      <c r="J132" s="153">
        <v>104857</v>
      </c>
    </row>
    <row r="133" spans="1:10" s="37" customFormat="1" ht="23.25" customHeight="1">
      <c r="A133" s="135">
        <v>123</v>
      </c>
      <c r="B133" s="136" t="s">
        <v>342</v>
      </c>
      <c r="C133" s="158">
        <v>17870</v>
      </c>
      <c r="D133" s="158">
        <f t="shared" si="2"/>
        <v>17790</v>
      </c>
      <c r="E133" s="158">
        <v>766</v>
      </c>
      <c r="F133" s="158">
        <v>17024</v>
      </c>
      <c r="G133" s="154">
        <v>46640</v>
      </c>
      <c r="H133" s="154">
        <v>16561</v>
      </c>
      <c r="I133" s="158">
        <v>0</v>
      </c>
      <c r="J133" s="153">
        <v>80990.816326530607</v>
      </c>
    </row>
    <row r="134" spans="1:10" s="37" customFormat="1" ht="23.25" customHeight="1">
      <c r="A134" s="135">
        <v>124</v>
      </c>
      <c r="B134" s="136" t="s">
        <v>343</v>
      </c>
      <c r="C134" s="158">
        <v>2040</v>
      </c>
      <c r="D134" s="158">
        <f t="shared" si="2"/>
        <v>1990</v>
      </c>
      <c r="E134" s="158">
        <v>590</v>
      </c>
      <c r="F134" s="158">
        <v>1400</v>
      </c>
      <c r="G134" s="154">
        <v>54161</v>
      </c>
      <c r="H134" s="154">
        <v>13652</v>
      </c>
      <c r="I134" s="158">
        <v>0</v>
      </c>
      <c r="J134" s="153">
        <v>69803</v>
      </c>
    </row>
    <row r="135" spans="1:10" ht="19.5" customHeight="1">
      <c r="A135" s="6"/>
      <c r="B135" s="151"/>
      <c r="C135" s="37"/>
      <c r="D135" s="37"/>
      <c r="E135" s="37"/>
      <c r="F135" s="37"/>
      <c r="G135" s="37"/>
      <c r="H135" s="37"/>
      <c r="I135" s="37"/>
      <c r="J135" s="37"/>
    </row>
    <row r="136" spans="1:10" ht="18.75">
      <c r="A136" s="37"/>
      <c r="B136" s="37"/>
      <c r="C136" s="37"/>
      <c r="D136" s="37"/>
      <c r="E136" s="37"/>
      <c r="F136" s="37"/>
      <c r="G136" s="37"/>
      <c r="H136" s="37"/>
      <c r="I136" s="37"/>
      <c r="J136" s="37"/>
    </row>
    <row r="137" spans="1:10" ht="18.75">
      <c r="A137" s="37"/>
      <c r="B137" s="37"/>
      <c r="C137" s="37"/>
      <c r="D137" s="37"/>
      <c r="E137" s="37"/>
      <c r="F137" s="37"/>
      <c r="G137" s="37"/>
      <c r="H137" s="37"/>
      <c r="I137" s="37"/>
      <c r="J137" s="37"/>
    </row>
    <row r="138" spans="1:10" ht="18.75">
      <c r="A138" s="37"/>
      <c r="B138" s="37"/>
      <c r="C138" s="37"/>
      <c r="D138" s="37"/>
      <c r="E138" s="37"/>
      <c r="F138" s="37"/>
      <c r="G138" s="37"/>
      <c r="H138" s="37"/>
      <c r="I138" s="37"/>
      <c r="J138" s="37"/>
    </row>
    <row r="139" spans="1:10" ht="18.75">
      <c r="A139" s="37"/>
      <c r="B139" s="37"/>
      <c r="C139" s="37"/>
      <c r="D139" s="37"/>
      <c r="E139" s="37"/>
      <c r="F139" s="37"/>
      <c r="G139" s="37"/>
      <c r="H139" s="37"/>
      <c r="I139" s="37"/>
      <c r="J139" s="37"/>
    </row>
    <row r="140" spans="1:10" ht="18.75">
      <c r="A140" s="37"/>
      <c r="B140" s="37"/>
      <c r="C140" s="37"/>
      <c r="D140" s="37"/>
      <c r="E140" s="37"/>
      <c r="F140" s="37"/>
      <c r="G140" s="37"/>
      <c r="H140" s="37"/>
      <c r="I140" s="37"/>
      <c r="J140" s="37"/>
    </row>
    <row r="141" spans="1:10" ht="18.75">
      <c r="A141" s="37"/>
      <c r="B141" s="37"/>
      <c r="C141" s="37"/>
      <c r="D141" s="37"/>
      <c r="E141" s="37"/>
      <c r="F141" s="37"/>
      <c r="G141" s="37"/>
      <c r="H141" s="37"/>
      <c r="I141" s="37"/>
      <c r="J141" s="37"/>
    </row>
    <row r="142" spans="1:10" ht="18.75">
      <c r="A142" s="37"/>
      <c r="B142" s="37"/>
      <c r="C142" s="37"/>
      <c r="D142" s="37"/>
      <c r="E142" s="37"/>
      <c r="F142" s="37"/>
      <c r="G142" s="37"/>
      <c r="H142" s="37"/>
      <c r="I142" s="37"/>
      <c r="J142" s="37"/>
    </row>
    <row r="143" spans="1:10" ht="18.75">
      <c r="A143" s="37"/>
      <c r="B143" s="37"/>
      <c r="C143" s="37"/>
      <c r="D143" s="37"/>
      <c r="E143" s="37"/>
      <c r="F143" s="37"/>
      <c r="G143" s="37"/>
      <c r="H143" s="37"/>
      <c r="I143" s="37"/>
      <c r="J143" s="37"/>
    </row>
    <row r="144" spans="1:10" ht="18.75">
      <c r="A144" s="37"/>
      <c r="B144" s="37"/>
      <c r="C144" s="37"/>
      <c r="D144" s="37"/>
      <c r="E144" s="37"/>
      <c r="F144" s="37"/>
      <c r="G144" s="37"/>
      <c r="H144" s="37"/>
      <c r="I144" s="37"/>
      <c r="J144" s="37"/>
    </row>
    <row r="145" spans="1:10" ht="18.75">
      <c r="A145" s="37"/>
      <c r="B145" s="37"/>
      <c r="C145" s="37"/>
      <c r="D145" s="37"/>
      <c r="E145" s="37"/>
      <c r="F145" s="37"/>
      <c r="G145" s="37"/>
      <c r="H145" s="37"/>
      <c r="I145" s="37"/>
      <c r="J145" s="37"/>
    </row>
    <row r="146" spans="1:10" ht="22.5" customHeight="1">
      <c r="A146" s="37"/>
      <c r="B146" s="37"/>
      <c r="C146" s="37"/>
      <c r="D146" s="37"/>
      <c r="E146" s="37"/>
      <c r="F146" s="37"/>
      <c r="G146" s="37"/>
      <c r="H146" s="37"/>
      <c r="I146" s="37"/>
      <c r="J146" s="37"/>
    </row>
    <row r="147" spans="1:10" ht="18.75">
      <c r="A147" s="37"/>
      <c r="B147" s="37"/>
      <c r="C147" s="37"/>
      <c r="D147" s="37"/>
      <c r="E147" s="37"/>
      <c r="F147" s="37"/>
      <c r="G147" s="37"/>
      <c r="H147" s="37"/>
      <c r="I147" s="37"/>
      <c r="J147" s="37"/>
    </row>
    <row r="148" spans="1:10" ht="18.75">
      <c r="A148" s="37"/>
      <c r="B148" s="37"/>
      <c r="C148" s="37"/>
      <c r="D148" s="37"/>
      <c r="E148" s="37"/>
      <c r="F148" s="37"/>
      <c r="G148" s="37"/>
      <c r="H148" s="37"/>
      <c r="I148" s="37"/>
      <c r="J148" s="37"/>
    </row>
    <row r="149" spans="1:10" ht="18.75">
      <c r="A149" s="37"/>
      <c r="B149" s="37"/>
      <c r="C149" s="37"/>
      <c r="D149" s="37"/>
      <c r="E149" s="37"/>
      <c r="F149" s="37"/>
      <c r="G149" s="37"/>
      <c r="H149" s="37"/>
      <c r="I149" s="37"/>
      <c r="J149" s="37"/>
    </row>
    <row r="150" spans="1:10" ht="18.75">
      <c r="A150" s="37"/>
      <c r="B150" s="37"/>
      <c r="C150" s="37"/>
      <c r="D150" s="37"/>
      <c r="E150" s="37"/>
      <c r="F150" s="37"/>
      <c r="G150" s="37"/>
      <c r="H150" s="37"/>
      <c r="I150" s="37"/>
      <c r="J150" s="37"/>
    </row>
  </sheetData>
  <mergeCells count="13">
    <mergeCell ref="D8:D9"/>
    <mergeCell ref="E8:F8"/>
    <mergeCell ref="A1:B1"/>
    <mergeCell ref="A3:J3"/>
    <mergeCell ref="A4:J4"/>
    <mergeCell ref="A7:A9"/>
    <mergeCell ref="B7:B9"/>
    <mergeCell ref="C7:C9"/>
    <mergeCell ref="D7:F7"/>
    <mergeCell ref="G7:G9"/>
    <mergeCell ref="H7:H9"/>
    <mergeCell ref="I7:I9"/>
    <mergeCell ref="J7:J9"/>
  </mergeCells>
  <pageMargins left="0.5" right="0.25" top="0.55000000000000004" bottom="0.48" header="0.3" footer="0.2"/>
  <pageSetup paperSize="9" scale="55" orientation="portrait" r:id="rId1"/>
  <headerFooter differentFirst="1">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zoomScaleNormal="100" workbookViewId="0">
      <pane xSplit="2" ySplit="8" topLeftCell="C9" activePane="bottomRight" state="frozen"/>
      <selection pane="topRight" activeCell="C1" sqref="C1"/>
      <selection pane="bottomLeft" activeCell="A9" sqref="A9"/>
      <selection pane="bottomRight" activeCell="H15" sqref="H15"/>
    </sheetView>
  </sheetViews>
  <sheetFormatPr defaultColWidth="12.85546875" defaultRowHeight="15.75"/>
  <cols>
    <col min="1" max="1" width="9.85546875" style="2" customWidth="1"/>
    <col min="2" max="2" width="26.140625" style="2" customWidth="1"/>
    <col min="3" max="6" width="21.7109375" style="2" customWidth="1"/>
    <col min="7" max="16384" width="12.85546875" style="2"/>
  </cols>
  <sheetData>
    <row r="1" spans="1:7" ht="37.5" customHeight="1">
      <c r="A1" s="377" t="s">
        <v>133</v>
      </c>
      <c r="B1" s="377"/>
      <c r="C1" s="99"/>
      <c r="D1" s="100"/>
      <c r="E1" s="380" t="s">
        <v>412</v>
      </c>
      <c r="F1" s="380"/>
      <c r="G1" s="45"/>
    </row>
    <row r="2" spans="1:7">
      <c r="A2" s="92"/>
      <c r="B2" s="92"/>
      <c r="C2" s="99"/>
      <c r="D2" s="100"/>
      <c r="E2" s="137"/>
      <c r="F2" s="137"/>
      <c r="G2" s="45"/>
    </row>
    <row r="3" spans="1:7" ht="20.25">
      <c r="A3" s="1" t="s">
        <v>413</v>
      </c>
      <c r="B3" s="22"/>
      <c r="C3" s="101"/>
      <c r="D3" s="101"/>
      <c r="E3" s="101"/>
      <c r="F3" s="101"/>
    </row>
    <row r="4" spans="1:7" ht="20.25">
      <c r="A4" s="1" t="s">
        <v>417</v>
      </c>
      <c r="B4" s="22"/>
      <c r="C4" s="101"/>
      <c r="D4" s="101"/>
      <c r="E4" s="101"/>
      <c r="F4" s="101"/>
    </row>
    <row r="5" spans="1:7" ht="18" customHeight="1">
      <c r="A5" s="376" t="s">
        <v>44</v>
      </c>
      <c r="B5" s="376"/>
      <c r="C5" s="376"/>
      <c r="D5" s="376"/>
      <c r="E5" s="376"/>
      <c r="F5" s="376"/>
    </row>
    <row r="6" spans="1:7" ht="14.25" customHeight="1">
      <c r="A6" s="46"/>
      <c r="B6" s="46"/>
      <c r="C6" s="33"/>
      <c r="D6" s="33"/>
      <c r="E6" s="33"/>
      <c r="F6" s="33"/>
    </row>
    <row r="7" spans="1:7" ht="19.5" customHeight="1">
      <c r="A7" s="95"/>
      <c r="B7" s="95"/>
      <c r="C7" s="5"/>
      <c r="D7" s="5"/>
      <c r="E7" s="161"/>
      <c r="F7" s="96" t="s">
        <v>0</v>
      </c>
    </row>
    <row r="8" spans="1:7" s="4" customFormat="1" ht="69.75" customHeight="1">
      <c r="A8" s="94" t="s">
        <v>1</v>
      </c>
      <c r="B8" s="94" t="s">
        <v>394</v>
      </c>
      <c r="C8" s="94" t="s">
        <v>405</v>
      </c>
      <c r="D8" s="94" t="s">
        <v>414</v>
      </c>
      <c r="E8" s="94" t="s">
        <v>415</v>
      </c>
      <c r="F8" s="94" t="s">
        <v>416</v>
      </c>
    </row>
    <row r="9" spans="1:7" s="5" customFormat="1" ht="28.5" customHeight="1">
      <c r="A9" s="91"/>
      <c r="B9" s="91" t="s">
        <v>168</v>
      </c>
      <c r="C9" s="14">
        <f>SUM(C10:C133)</f>
        <v>1807873</v>
      </c>
      <c r="D9" s="14">
        <f t="shared" ref="D9:F9" si="0">SUM(D10:D133)</f>
        <v>0</v>
      </c>
      <c r="E9" s="14">
        <f t="shared" si="0"/>
        <v>1807873</v>
      </c>
      <c r="F9" s="14">
        <f t="shared" si="0"/>
        <v>0</v>
      </c>
    </row>
    <row r="10" spans="1:7" s="5" customFormat="1" ht="24" customHeight="1">
      <c r="A10" s="8">
        <v>1</v>
      </c>
      <c r="B10" s="136" t="s">
        <v>221</v>
      </c>
      <c r="C10" s="15">
        <f>SUM(D10:F10)</f>
        <v>22307</v>
      </c>
      <c r="D10" s="15">
        <v>0</v>
      </c>
      <c r="E10" s="162">
        <v>22307</v>
      </c>
      <c r="F10" s="15">
        <v>0</v>
      </c>
    </row>
    <row r="11" spans="1:7" s="5" customFormat="1" ht="24" customHeight="1">
      <c r="A11" s="8">
        <v>2</v>
      </c>
      <c r="B11" s="136" t="s">
        <v>222</v>
      </c>
      <c r="C11" s="15">
        <f t="shared" ref="C11:C74" si="1">SUM(D11:F11)</f>
        <v>15798</v>
      </c>
      <c r="D11" s="15">
        <v>0</v>
      </c>
      <c r="E11" s="162">
        <v>15798</v>
      </c>
      <c r="F11" s="15">
        <v>0</v>
      </c>
    </row>
    <row r="12" spans="1:7" s="5" customFormat="1" ht="24" customHeight="1">
      <c r="A12" s="8">
        <v>3</v>
      </c>
      <c r="B12" s="136" t="s">
        <v>223</v>
      </c>
      <c r="C12" s="15">
        <f t="shared" si="1"/>
        <v>17148</v>
      </c>
      <c r="D12" s="15">
        <v>0</v>
      </c>
      <c r="E12" s="162">
        <v>17148</v>
      </c>
      <c r="F12" s="15">
        <v>0</v>
      </c>
    </row>
    <row r="13" spans="1:7" s="5" customFormat="1" ht="24" customHeight="1">
      <c r="A13" s="8">
        <v>4</v>
      </c>
      <c r="B13" s="136" t="s">
        <v>224</v>
      </c>
      <c r="C13" s="15">
        <f t="shared" si="1"/>
        <v>35582</v>
      </c>
      <c r="D13" s="15">
        <v>0</v>
      </c>
      <c r="E13" s="162">
        <v>35582</v>
      </c>
      <c r="F13" s="15">
        <v>0</v>
      </c>
    </row>
    <row r="14" spans="1:7" s="5" customFormat="1" ht="24" customHeight="1">
      <c r="A14" s="8">
        <v>5</v>
      </c>
      <c r="B14" s="136" t="s">
        <v>225</v>
      </c>
      <c r="C14" s="15">
        <f t="shared" si="1"/>
        <v>13050</v>
      </c>
      <c r="D14" s="15">
        <v>0</v>
      </c>
      <c r="E14" s="162">
        <v>13050</v>
      </c>
      <c r="F14" s="15">
        <v>0</v>
      </c>
    </row>
    <row r="15" spans="1:7" s="5" customFormat="1" ht="24" customHeight="1">
      <c r="A15" s="8">
        <v>6</v>
      </c>
      <c r="B15" s="136" t="s">
        <v>226</v>
      </c>
      <c r="C15" s="15">
        <f t="shared" si="1"/>
        <v>37673</v>
      </c>
      <c r="D15" s="15">
        <v>0</v>
      </c>
      <c r="E15" s="162">
        <v>37673</v>
      </c>
      <c r="F15" s="15">
        <v>0</v>
      </c>
    </row>
    <row r="16" spans="1:7" s="5" customFormat="1" ht="24" customHeight="1">
      <c r="A16" s="8">
        <v>7</v>
      </c>
      <c r="B16" s="136" t="s">
        <v>227</v>
      </c>
      <c r="C16" s="15">
        <f t="shared" si="1"/>
        <v>25644</v>
      </c>
      <c r="D16" s="15">
        <v>0</v>
      </c>
      <c r="E16" s="162">
        <v>25644</v>
      </c>
      <c r="F16" s="15">
        <v>0</v>
      </c>
    </row>
    <row r="17" spans="1:6" s="5" customFormat="1" ht="24" customHeight="1">
      <c r="A17" s="8">
        <v>8</v>
      </c>
      <c r="B17" s="136" t="s">
        <v>228</v>
      </c>
      <c r="C17" s="15">
        <f t="shared" si="1"/>
        <v>25200</v>
      </c>
      <c r="D17" s="15">
        <v>0</v>
      </c>
      <c r="E17" s="162">
        <v>25200</v>
      </c>
      <c r="F17" s="15">
        <v>0</v>
      </c>
    </row>
    <row r="18" spans="1:6" s="5" customFormat="1" ht="24" customHeight="1">
      <c r="A18" s="8">
        <v>9</v>
      </c>
      <c r="B18" s="136" t="s">
        <v>229</v>
      </c>
      <c r="C18" s="15">
        <f t="shared" si="1"/>
        <v>13391</v>
      </c>
      <c r="D18" s="15">
        <v>0</v>
      </c>
      <c r="E18" s="162">
        <v>13391</v>
      </c>
      <c r="F18" s="15">
        <v>0</v>
      </c>
    </row>
    <row r="19" spans="1:6" s="5" customFormat="1" ht="24" customHeight="1">
      <c r="A19" s="8">
        <v>10</v>
      </c>
      <c r="B19" s="136" t="s">
        <v>230</v>
      </c>
      <c r="C19" s="15">
        <f t="shared" si="1"/>
        <v>11928</v>
      </c>
      <c r="D19" s="15">
        <v>0</v>
      </c>
      <c r="E19" s="162">
        <v>11928</v>
      </c>
      <c r="F19" s="15">
        <v>0</v>
      </c>
    </row>
    <row r="20" spans="1:6" s="5" customFormat="1" ht="24" customHeight="1">
      <c r="A20" s="8">
        <v>11</v>
      </c>
      <c r="B20" s="136" t="s">
        <v>231</v>
      </c>
      <c r="C20" s="15">
        <f t="shared" si="1"/>
        <v>18390</v>
      </c>
      <c r="D20" s="15">
        <v>0</v>
      </c>
      <c r="E20" s="162">
        <v>18390</v>
      </c>
      <c r="F20" s="15">
        <v>0</v>
      </c>
    </row>
    <row r="21" spans="1:6" s="5" customFormat="1" ht="24" customHeight="1">
      <c r="A21" s="8">
        <v>12</v>
      </c>
      <c r="B21" s="136" t="s">
        <v>232</v>
      </c>
      <c r="C21" s="15">
        <f t="shared" si="1"/>
        <v>30646</v>
      </c>
      <c r="D21" s="15">
        <v>0</v>
      </c>
      <c r="E21" s="162">
        <v>30646</v>
      </c>
      <c r="F21" s="15">
        <v>0</v>
      </c>
    </row>
    <row r="22" spans="1:6" s="5" customFormat="1" ht="24" customHeight="1">
      <c r="A22" s="8">
        <v>13</v>
      </c>
      <c r="B22" s="136" t="s">
        <v>233</v>
      </c>
      <c r="C22" s="15">
        <f t="shared" si="1"/>
        <v>28494</v>
      </c>
      <c r="D22" s="15">
        <v>0</v>
      </c>
      <c r="E22" s="162">
        <v>28494</v>
      </c>
      <c r="F22" s="15">
        <v>0</v>
      </c>
    </row>
    <row r="23" spans="1:6" s="5" customFormat="1" ht="24" customHeight="1">
      <c r="A23" s="8">
        <v>14</v>
      </c>
      <c r="B23" s="136" t="s">
        <v>234</v>
      </c>
      <c r="C23" s="15">
        <f t="shared" si="1"/>
        <v>19258</v>
      </c>
      <c r="D23" s="15">
        <v>0</v>
      </c>
      <c r="E23" s="162">
        <v>19258</v>
      </c>
      <c r="F23" s="15">
        <v>0</v>
      </c>
    </row>
    <row r="24" spans="1:6" s="5" customFormat="1" ht="24" customHeight="1">
      <c r="A24" s="8">
        <v>15</v>
      </c>
      <c r="B24" s="136" t="s">
        <v>235</v>
      </c>
      <c r="C24" s="15">
        <f t="shared" si="1"/>
        <v>27121</v>
      </c>
      <c r="D24" s="15">
        <v>0</v>
      </c>
      <c r="E24" s="162">
        <v>27121</v>
      </c>
      <c r="F24" s="15">
        <v>0</v>
      </c>
    </row>
    <row r="25" spans="1:6" s="5" customFormat="1" ht="24" customHeight="1">
      <c r="A25" s="8">
        <v>16</v>
      </c>
      <c r="B25" s="136" t="s">
        <v>399</v>
      </c>
      <c r="C25" s="15">
        <f t="shared" si="1"/>
        <v>15409</v>
      </c>
      <c r="D25" s="15">
        <v>0</v>
      </c>
      <c r="E25" s="162">
        <v>15409</v>
      </c>
      <c r="F25" s="15">
        <v>0</v>
      </c>
    </row>
    <row r="26" spans="1:6" s="5" customFormat="1" ht="24" customHeight="1">
      <c r="A26" s="8">
        <v>17</v>
      </c>
      <c r="B26" s="136" t="s">
        <v>236</v>
      </c>
      <c r="C26" s="15">
        <f t="shared" si="1"/>
        <v>27071</v>
      </c>
      <c r="D26" s="15">
        <v>0</v>
      </c>
      <c r="E26" s="162">
        <v>27071</v>
      </c>
      <c r="F26" s="15">
        <v>0</v>
      </c>
    </row>
    <row r="27" spans="1:6" s="5" customFormat="1" ht="24" customHeight="1">
      <c r="A27" s="8">
        <v>18</v>
      </c>
      <c r="B27" s="136" t="s">
        <v>237</v>
      </c>
      <c r="C27" s="15">
        <f t="shared" si="1"/>
        <v>26067</v>
      </c>
      <c r="D27" s="15">
        <v>0</v>
      </c>
      <c r="E27" s="162">
        <v>26067</v>
      </c>
      <c r="F27" s="15">
        <v>0</v>
      </c>
    </row>
    <row r="28" spans="1:6" s="5" customFormat="1" ht="24" customHeight="1">
      <c r="A28" s="8">
        <v>19</v>
      </c>
      <c r="B28" s="136" t="s">
        <v>238</v>
      </c>
      <c r="C28" s="15">
        <f t="shared" si="1"/>
        <v>29821</v>
      </c>
      <c r="D28" s="15">
        <v>0</v>
      </c>
      <c r="E28" s="162">
        <v>29821</v>
      </c>
      <c r="F28" s="15">
        <v>0</v>
      </c>
    </row>
    <row r="29" spans="1:6" s="5" customFormat="1" ht="24" customHeight="1">
      <c r="A29" s="8">
        <v>20</v>
      </c>
      <c r="B29" s="136" t="s">
        <v>239</v>
      </c>
      <c r="C29" s="15">
        <f t="shared" si="1"/>
        <v>36806</v>
      </c>
      <c r="D29" s="15">
        <v>0</v>
      </c>
      <c r="E29" s="162">
        <v>36806</v>
      </c>
      <c r="F29" s="15">
        <v>0</v>
      </c>
    </row>
    <row r="30" spans="1:6" s="5" customFormat="1" ht="24" customHeight="1">
      <c r="A30" s="8">
        <v>21</v>
      </c>
      <c r="B30" s="136" t="s">
        <v>240</v>
      </c>
      <c r="C30" s="15">
        <f t="shared" si="1"/>
        <v>24577</v>
      </c>
      <c r="D30" s="15">
        <v>0</v>
      </c>
      <c r="E30" s="162">
        <v>24577</v>
      </c>
      <c r="F30" s="15">
        <v>0</v>
      </c>
    </row>
    <row r="31" spans="1:6" s="5" customFormat="1" ht="24" customHeight="1">
      <c r="A31" s="8">
        <v>22</v>
      </c>
      <c r="B31" s="136" t="s">
        <v>241</v>
      </c>
      <c r="C31" s="15">
        <f t="shared" si="1"/>
        <v>29594</v>
      </c>
      <c r="D31" s="15">
        <v>0</v>
      </c>
      <c r="E31" s="162">
        <v>29594</v>
      </c>
      <c r="F31" s="15">
        <v>0</v>
      </c>
    </row>
    <row r="32" spans="1:6" s="5" customFormat="1" ht="24" customHeight="1">
      <c r="A32" s="8">
        <v>23</v>
      </c>
      <c r="B32" s="136" t="s">
        <v>242</v>
      </c>
      <c r="C32" s="15">
        <f t="shared" si="1"/>
        <v>37659</v>
      </c>
      <c r="D32" s="15">
        <v>0</v>
      </c>
      <c r="E32" s="162">
        <v>37659</v>
      </c>
      <c r="F32" s="15">
        <v>0</v>
      </c>
    </row>
    <row r="33" spans="1:6" s="5" customFormat="1" ht="24" customHeight="1">
      <c r="A33" s="8">
        <v>24</v>
      </c>
      <c r="B33" s="136" t="s">
        <v>243</v>
      </c>
      <c r="C33" s="15">
        <f t="shared" si="1"/>
        <v>23269</v>
      </c>
      <c r="D33" s="15">
        <v>0</v>
      </c>
      <c r="E33" s="162">
        <v>23269</v>
      </c>
      <c r="F33" s="15">
        <v>0</v>
      </c>
    </row>
    <row r="34" spans="1:6" s="5" customFormat="1" ht="24" customHeight="1">
      <c r="A34" s="8">
        <v>25</v>
      </c>
      <c r="B34" s="136" t="s">
        <v>244</v>
      </c>
      <c r="C34" s="15">
        <f t="shared" si="1"/>
        <v>19241</v>
      </c>
      <c r="D34" s="15">
        <v>0</v>
      </c>
      <c r="E34" s="162">
        <v>19241</v>
      </c>
      <c r="F34" s="15">
        <v>0</v>
      </c>
    </row>
    <row r="35" spans="1:6" s="5" customFormat="1" ht="24" customHeight="1">
      <c r="A35" s="8">
        <v>26</v>
      </c>
      <c r="B35" s="136" t="s">
        <v>245</v>
      </c>
      <c r="C35" s="15">
        <f t="shared" si="1"/>
        <v>14804</v>
      </c>
      <c r="D35" s="15">
        <v>0</v>
      </c>
      <c r="E35" s="162">
        <v>14804</v>
      </c>
      <c r="F35" s="15">
        <v>0</v>
      </c>
    </row>
    <row r="36" spans="1:6" s="5" customFormat="1" ht="24" customHeight="1">
      <c r="A36" s="8">
        <v>27</v>
      </c>
      <c r="B36" s="136" t="s">
        <v>246</v>
      </c>
      <c r="C36" s="15">
        <f t="shared" si="1"/>
        <v>18212</v>
      </c>
      <c r="D36" s="15">
        <v>0</v>
      </c>
      <c r="E36" s="162">
        <v>18212</v>
      </c>
      <c r="F36" s="15">
        <v>0</v>
      </c>
    </row>
    <row r="37" spans="1:6" s="5" customFormat="1" ht="24" customHeight="1">
      <c r="A37" s="8">
        <v>28</v>
      </c>
      <c r="B37" s="136" t="s">
        <v>247</v>
      </c>
      <c r="C37" s="15">
        <f t="shared" si="1"/>
        <v>16428</v>
      </c>
      <c r="D37" s="15">
        <v>0</v>
      </c>
      <c r="E37" s="162">
        <v>16428</v>
      </c>
      <c r="F37" s="15">
        <v>0</v>
      </c>
    </row>
    <row r="38" spans="1:6" s="5" customFormat="1" ht="24" customHeight="1">
      <c r="A38" s="8">
        <v>29</v>
      </c>
      <c r="B38" s="136" t="s">
        <v>248</v>
      </c>
      <c r="C38" s="15">
        <f t="shared" si="1"/>
        <v>15603</v>
      </c>
      <c r="D38" s="15">
        <v>0</v>
      </c>
      <c r="E38" s="162">
        <v>15603</v>
      </c>
      <c r="F38" s="15">
        <v>0</v>
      </c>
    </row>
    <row r="39" spans="1:6" s="5" customFormat="1" ht="24" customHeight="1">
      <c r="A39" s="8">
        <v>30</v>
      </c>
      <c r="B39" s="136" t="s">
        <v>249</v>
      </c>
      <c r="C39" s="15">
        <f t="shared" si="1"/>
        <v>11952</v>
      </c>
      <c r="D39" s="15">
        <v>0</v>
      </c>
      <c r="E39" s="162">
        <v>11952</v>
      </c>
      <c r="F39" s="15">
        <v>0</v>
      </c>
    </row>
    <row r="40" spans="1:6" s="5" customFormat="1" ht="24" customHeight="1">
      <c r="A40" s="8">
        <v>31</v>
      </c>
      <c r="B40" s="136" t="s">
        <v>250</v>
      </c>
      <c r="C40" s="15">
        <f t="shared" si="1"/>
        <v>12414</v>
      </c>
      <c r="D40" s="15">
        <v>0</v>
      </c>
      <c r="E40" s="162">
        <v>12414</v>
      </c>
      <c r="F40" s="15">
        <v>0</v>
      </c>
    </row>
    <row r="41" spans="1:6" s="5" customFormat="1" ht="24" customHeight="1">
      <c r="A41" s="8">
        <v>32</v>
      </c>
      <c r="B41" s="136" t="s">
        <v>251</v>
      </c>
      <c r="C41" s="15">
        <f t="shared" si="1"/>
        <v>15202</v>
      </c>
      <c r="D41" s="15">
        <v>0</v>
      </c>
      <c r="E41" s="162">
        <v>15202</v>
      </c>
      <c r="F41" s="15">
        <v>0</v>
      </c>
    </row>
    <row r="42" spans="1:6" s="5" customFormat="1" ht="24" customHeight="1">
      <c r="A42" s="8">
        <v>33</v>
      </c>
      <c r="B42" s="136" t="s">
        <v>252</v>
      </c>
      <c r="C42" s="15">
        <f t="shared" si="1"/>
        <v>18476</v>
      </c>
      <c r="D42" s="15">
        <v>0</v>
      </c>
      <c r="E42" s="162">
        <v>18476</v>
      </c>
      <c r="F42" s="15">
        <v>0</v>
      </c>
    </row>
    <row r="43" spans="1:6" s="5" customFormat="1" ht="24" customHeight="1">
      <c r="A43" s="8">
        <v>34</v>
      </c>
      <c r="B43" s="136" t="s">
        <v>253</v>
      </c>
      <c r="C43" s="15">
        <f t="shared" si="1"/>
        <v>16569</v>
      </c>
      <c r="D43" s="15">
        <v>0</v>
      </c>
      <c r="E43" s="162">
        <v>16569</v>
      </c>
      <c r="F43" s="15">
        <v>0</v>
      </c>
    </row>
    <row r="44" spans="1:6" s="5" customFormat="1" ht="24" customHeight="1">
      <c r="A44" s="8">
        <v>35</v>
      </c>
      <c r="B44" s="136" t="s">
        <v>254</v>
      </c>
      <c r="C44" s="15">
        <f t="shared" si="1"/>
        <v>17342</v>
      </c>
      <c r="D44" s="15">
        <v>0</v>
      </c>
      <c r="E44" s="162">
        <v>17342</v>
      </c>
      <c r="F44" s="15">
        <v>0</v>
      </c>
    </row>
    <row r="45" spans="1:6" s="5" customFormat="1" ht="24" customHeight="1">
      <c r="A45" s="8">
        <v>36</v>
      </c>
      <c r="B45" s="136" t="s">
        <v>255</v>
      </c>
      <c r="C45" s="15">
        <f t="shared" si="1"/>
        <v>7152</v>
      </c>
      <c r="D45" s="15">
        <v>0</v>
      </c>
      <c r="E45" s="163">
        <v>7152</v>
      </c>
      <c r="F45" s="15">
        <v>0</v>
      </c>
    </row>
    <row r="46" spans="1:6" s="5" customFormat="1" ht="24" customHeight="1">
      <c r="A46" s="8">
        <v>37</v>
      </c>
      <c r="B46" s="136" t="s">
        <v>256</v>
      </c>
      <c r="C46" s="15">
        <f t="shared" si="1"/>
        <v>5895</v>
      </c>
      <c r="D46" s="15">
        <v>0</v>
      </c>
      <c r="E46" s="163">
        <v>5895</v>
      </c>
      <c r="F46" s="15">
        <v>0</v>
      </c>
    </row>
    <row r="47" spans="1:6" s="5" customFormat="1" ht="24" customHeight="1">
      <c r="A47" s="8">
        <v>38</v>
      </c>
      <c r="B47" s="136" t="s">
        <v>257</v>
      </c>
      <c r="C47" s="15">
        <f t="shared" si="1"/>
        <v>3650</v>
      </c>
      <c r="D47" s="15">
        <v>0</v>
      </c>
      <c r="E47" s="163">
        <v>3650</v>
      </c>
      <c r="F47" s="15">
        <v>0</v>
      </c>
    </row>
    <row r="48" spans="1:6" s="5" customFormat="1" ht="24" customHeight="1">
      <c r="A48" s="8">
        <v>39</v>
      </c>
      <c r="B48" s="136" t="s">
        <v>258</v>
      </c>
      <c r="C48" s="15">
        <f t="shared" si="1"/>
        <v>8891</v>
      </c>
      <c r="D48" s="15">
        <v>0</v>
      </c>
      <c r="E48" s="163">
        <v>8891</v>
      </c>
      <c r="F48" s="15">
        <v>0</v>
      </c>
    </row>
    <row r="49" spans="1:6" s="5" customFormat="1" ht="24" customHeight="1">
      <c r="A49" s="8">
        <v>40</v>
      </c>
      <c r="B49" s="136" t="s">
        <v>259</v>
      </c>
      <c r="C49" s="15">
        <f t="shared" si="1"/>
        <v>13467</v>
      </c>
      <c r="D49" s="15">
        <v>0</v>
      </c>
      <c r="E49" s="164">
        <v>13467</v>
      </c>
      <c r="F49" s="15">
        <v>0</v>
      </c>
    </row>
    <row r="50" spans="1:6" s="5" customFormat="1" ht="24" customHeight="1">
      <c r="A50" s="8">
        <v>41</v>
      </c>
      <c r="B50" s="136" t="s">
        <v>260</v>
      </c>
      <c r="C50" s="15">
        <f t="shared" si="1"/>
        <v>5346</v>
      </c>
      <c r="D50" s="15">
        <v>0</v>
      </c>
      <c r="E50" s="165">
        <v>5346</v>
      </c>
      <c r="F50" s="15">
        <v>0</v>
      </c>
    </row>
    <row r="51" spans="1:6" s="5" customFormat="1" ht="24" customHeight="1">
      <c r="A51" s="8">
        <v>42</v>
      </c>
      <c r="B51" s="136" t="s">
        <v>261</v>
      </c>
      <c r="C51" s="15">
        <f t="shared" si="1"/>
        <v>10069</v>
      </c>
      <c r="D51" s="15">
        <v>0</v>
      </c>
      <c r="E51" s="165">
        <v>10069</v>
      </c>
      <c r="F51" s="15">
        <v>0</v>
      </c>
    </row>
    <row r="52" spans="1:6" s="5" customFormat="1" ht="24" customHeight="1">
      <c r="A52" s="8">
        <v>43</v>
      </c>
      <c r="B52" s="136" t="s">
        <v>262</v>
      </c>
      <c r="C52" s="15">
        <f t="shared" si="1"/>
        <v>3095</v>
      </c>
      <c r="D52" s="15">
        <v>0</v>
      </c>
      <c r="E52" s="165">
        <v>3095</v>
      </c>
      <c r="F52" s="15">
        <v>0</v>
      </c>
    </row>
    <row r="53" spans="1:6" s="5" customFormat="1" ht="24" customHeight="1">
      <c r="A53" s="8">
        <v>44</v>
      </c>
      <c r="B53" s="136" t="s">
        <v>285</v>
      </c>
      <c r="C53" s="15">
        <f t="shared" si="1"/>
        <v>5754</v>
      </c>
      <c r="D53" s="15">
        <v>0</v>
      </c>
      <c r="E53" s="163">
        <v>5754</v>
      </c>
      <c r="F53" s="15">
        <v>0</v>
      </c>
    </row>
    <row r="54" spans="1:6" s="5" customFormat="1" ht="24" customHeight="1">
      <c r="A54" s="8">
        <v>45</v>
      </c>
      <c r="B54" s="136" t="s">
        <v>286</v>
      </c>
      <c r="C54" s="15">
        <f t="shared" si="1"/>
        <v>8717</v>
      </c>
      <c r="D54" s="15">
        <v>0</v>
      </c>
      <c r="E54" s="163">
        <v>8717</v>
      </c>
      <c r="F54" s="15">
        <v>0</v>
      </c>
    </row>
    <row r="55" spans="1:6" s="5" customFormat="1" ht="24" customHeight="1">
      <c r="A55" s="8">
        <v>46</v>
      </c>
      <c r="B55" s="136" t="s">
        <v>287</v>
      </c>
      <c r="C55" s="15">
        <f t="shared" si="1"/>
        <v>9234</v>
      </c>
      <c r="D55" s="15">
        <v>0</v>
      </c>
      <c r="E55" s="166">
        <v>9234</v>
      </c>
      <c r="F55" s="15">
        <v>0</v>
      </c>
    </row>
    <row r="56" spans="1:6" s="5" customFormat="1" ht="24" customHeight="1">
      <c r="A56" s="8">
        <v>47</v>
      </c>
      <c r="B56" s="136" t="s">
        <v>288</v>
      </c>
      <c r="C56" s="15">
        <f t="shared" si="1"/>
        <v>7051</v>
      </c>
      <c r="D56" s="15">
        <v>0</v>
      </c>
      <c r="E56" s="166">
        <v>7051</v>
      </c>
      <c r="F56" s="15">
        <v>0</v>
      </c>
    </row>
    <row r="57" spans="1:6" s="5" customFormat="1" ht="24" customHeight="1">
      <c r="A57" s="8">
        <v>48</v>
      </c>
      <c r="B57" s="136" t="s">
        <v>289</v>
      </c>
      <c r="C57" s="15">
        <f t="shared" si="1"/>
        <v>11735</v>
      </c>
      <c r="D57" s="15">
        <v>0</v>
      </c>
      <c r="E57" s="166">
        <v>11735</v>
      </c>
      <c r="F57" s="15">
        <v>0</v>
      </c>
    </row>
    <row r="58" spans="1:6" s="5" customFormat="1" ht="24" customHeight="1">
      <c r="A58" s="8">
        <v>49</v>
      </c>
      <c r="B58" s="136" t="s">
        <v>290</v>
      </c>
      <c r="C58" s="15">
        <f t="shared" si="1"/>
        <v>4836</v>
      </c>
      <c r="D58" s="15">
        <v>0</v>
      </c>
      <c r="E58" s="165">
        <v>4836</v>
      </c>
      <c r="F58" s="15">
        <v>0</v>
      </c>
    </row>
    <row r="59" spans="1:6" s="5" customFormat="1" ht="24" customHeight="1">
      <c r="A59" s="8">
        <v>50</v>
      </c>
      <c r="B59" s="136" t="s">
        <v>291</v>
      </c>
      <c r="C59" s="15">
        <f t="shared" si="1"/>
        <v>8966</v>
      </c>
      <c r="D59" s="15">
        <v>0</v>
      </c>
      <c r="E59" s="165">
        <v>8966</v>
      </c>
      <c r="F59" s="15">
        <v>0</v>
      </c>
    </row>
    <row r="60" spans="1:6" s="5" customFormat="1" ht="24" customHeight="1">
      <c r="A60" s="8">
        <v>51</v>
      </c>
      <c r="B60" s="136" t="s">
        <v>275</v>
      </c>
      <c r="C60" s="15">
        <f t="shared" si="1"/>
        <v>7716</v>
      </c>
      <c r="D60" s="15">
        <v>0</v>
      </c>
      <c r="E60" s="166">
        <v>7716</v>
      </c>
      <c r="F60" s="15">
        <v>0</v>
      </c>
    </row>
    <row r="61" spans="1:6" s="5" customFormat="1" ht="24" customHeight="1">
      <c r="A61" s="8">
        <v>52</v>
      </c>
      <c r="B61" s="136" t="s">
        <v>265</v>
      </c>
      <c r="C61" s="15">
        <f t="shared" si="1"/>
        <v>6797</v>
      </c>
      <c r="D61" s="15">
        <v>0</v>
      </c>
      <c r="E61" s="165">
        <v>6797</v>
      </c>
      <c r="F61" s="15">
        <v>0</v>
      </c>
    </row>
    <row r="62" spans="1:6" s="5" customFormat="1" ht="24" customHeight="1">
      <c r="A62" s="8">
        <v>53</v>
      </c>
      <c r="B62" s="136" t="s">
        <v>266</v>
      </c>
      <c r="C62" s="15">
        <f t="shared" si="1"/>
        <v>6301</v>
      </c>
      <c r="D62" s="15">
        <v>0</v>
      </c>
      <c r="E62" s="165">
        <v>6301</v>
      </c>
      <c r="F62" s="15">
        <v>0</v>
      </c>
    </row>
    <row r="63" spans="1:6" s="5" customFormat="1" ht="24" customHeight="1">
      <c r="A63" s="8">
        <v>54</v>
      </c>
      <c r="B63" s="136" t="s">
        <v>267</v>
      </c>
      <c r="C63" s="15">
        <f t="shared" si="1"/>
        <v>7509</v>
      </c>
      <c r="D63" s="15">
        <v>0</v>
      </c>
      <c r="E63" s="165">
        <v>7509</v>
      </c>
      <c r="F63" s="15">
        <v>0</v>
      </c>
    </row>
    <row r="64" spans="1:6" s="5" customFormat="1" ht="24" customHeight="1">
      <c r="A64" s="8">
        <v>55</v>
      </c>
      <c r="B64" s="136" t="s">
        <v>268</v>
      </c>
      <c r="C64" s="15">
        <f t="shared" si="1"/>
        <v>12479</v>
      </c>
      <c r="D64" s="15">
        <v>0</v>
      </c>
      <c r="E64" s="165">
        <v>12479</v>
      </c>
      <c r="F64" s="15">
        <v>0</v>
      </c>
    </row>
    <row r="65" spans="1:6" s="5" customFormat="1" ht="24" customHeight="1">
      <c r="A65" s="8">
        <v>56</v>
      </c>
      <c r="B65" s="136" t="s">
        <v>276</v>
      </c>
      <c r="C65" s="15">
        <f t="shared" si="1"/>
        <v>8060</v>
      </c>
      <c r="D65" s="15">
        <v>0</v>
      </c>
      <c r="E65" s="165">
        <v>8060</v>
      </c>
      <c r="F65" s="15">
        <v>0</v>
      </c>
    </row>
    <row r="66" spans="1:6" s="5" customFormat="1" ht="24" customHeight="1">
      <c r="A66" s="8">
        <v>57</v>
      </c>
      <c r="B66" s="136" t="s">
        <v>277</v>
      </c>
      <c r="C66" s="15">
        <f t="shared" si="1"/>
        <v>3381</v>
      </c>
      <c r="D66" s="15">
        <v>0</v>
      </c>
      <c r="E66" s="165">
        <v>3381</v>
      </c>
      <c r="F66" s="15">
        <v>0</v>
      </c>
    </row>
    <row r="67" spans="1:6" s="5" customFormat="1" ht="24" customHeight="1">
      <c r="A67" s="8">
        <v>58</v>
      </c>
      <c r="B67" s="136" t="s">
        <v>278</v>
      </c>
      <c r="C67" s="15">
        <f t="shared" si="1"/>
        <v>3456</v>
      </c>
      <c r="D67" s="15">
        <v>0</v>
      </c>
      <c r="E67" s="165">
        <v>3456</v>
      </c>
      <c r="F67" s="15">
        <v>0</v>
      </c>
    </row>
    <row r="68" spans="1:6" s="5" customFormat="1" ht="24" customHeight="1">
      <c r="A68" s="8">
        <v>59</v>
      </c>
      <c r="B68" s="136" t="s">
        <v>279</v>
      </c>
      <c r="C68" s="15">
        <f t="shared" si="1"/>
        <v>3853</v>
      </c>
      <c r="D68" s="15">
        <v>0</v>
      </c>
      <c r="E68" s="165">
        <v>3853</v>
      </c>
      <c r="F68" s="15">
        <v>0</v>
      </c>
    </row>
    <row r="69" spans="1:6" s="5" customFormat="1" ht="24" customHeight="1">
      <c r="A69" s="8">
        <v>60</v>
      </c>
      <c r="B69" s="136" t="s">
        <v>280</v>
      </c>
      <c r="C69" s="15">
        <f t="shared" si="1"/>
        <v>4282</v>
      </c>
      <c r="D69" s="15">
        <v>0</v>
      </c>
      <c r="E69" s="165">
        <v>4282</v>
      </c>
      <c r="F69" s="15">
        <v>0</v>
      </c>
    </row>
    <row r="70" spans="1:6" s="5" customFormat="1" ht="24" customHeight="1">
      <c r="A70" s="8">
        <v>61</v>
      </c>
      <c r="B70" s="136" t="s">
        <v>281</v>
      </c>
      <c r="C70" s="15">
        <f t="shared" si="1"/>
        <v>2992</v>
      </c>
      <c r="D70" s="15">
        <v>0</v>
      </c>
      <c r="E70" s="165">
        <v>2992</v>
      </c>
      <c r="F70" s="15">
        <v>0</v>
      </c>
    </row>
    <row r="71" spans="1:6" s="5" customFormat="1" ht="24" customHeight="1">
      <c r="A71" s="8">
        <v>62</v>
      </c>
      <c r="B71" s="136" t="s">
        <v>282</v>
      </c>
      <c r="C71" s="15">
        <f t="shared" si="1"/>
        <v>3328</v>
      </c>
      <c r="D71" s="15">
        <v>0</v>
      </c>
      <c r="E71" s="165">
        <v>3328</v>
      </c>
      <c r="F71" s="15">
        <v>0</v>
      </c>
    </row>
    <row r="72" spans="1:6" s="5" customFormat="1" ht="24" customHeight="1">
      <c r="A72" s="8">
        <v>63</v>
      </c>
      <c r="B72" s="136" t="s">
        <v>269</v>
      </c>
      <c r="C72" s="15">
        <f t="shared" si="1"/>
        <v>6406</v>
      </c>
      <c r="D72" s="15">
        <v>0</v>
      </c>
      <c r="E72" s="165">
        <v>6406</v>
      </c>
      <c r="F72" s="15">
        <v>0</v>
      </c>
    </row>
    <row r="73" spans="1:6" s="5" customFormat="1" ht="24" customHeight="1">
      <c r="A73" s="8">
        <v>64</v>
      </c>
      <c r="B73" s="136" t="s">
        <v>283</v>
      </c>
      <c r="C73" s="15">
        <f t="shared" si="1"/>
        <v>6424</v>
      </c>
      <c r="D73" s="15">
        <v>0</v>
      </c>
      <c r="E73" s="165">
        <v>6424</v>
      </c>
      <c r="F73" s="15">
        <v>0</v>
      </c>
    </row>
    <row r="74" spans="1:6" s="5" customFormat="1" ht="24" customHeight="1">
      <c r="A74" s="8">
        <v>65</v>
      </c>
      <c r="B74" s="136" t="s">
        <v>292</v>
      </c>
      <c r="C74" s="15">
        <f t="shared" si="1"/>
        <v>8643</v>
      </c>
      <c r="D74" s="15">
        <v>0</v>
      </c>
      <c r="E74" s="165">
        <v>8643</v>
      </c>
      <c r="F74" s="15">
        <v>0</v>
      </c>
    </row>
    <row r="75" spans="1:6" s="5" customFormat="1" ht="24" customHeight="1">
      <c r="A75" s="8">
        <v>66</v>
      </c>
      <c r="B75" s="136" t="s">
        <v>270</v>
      </c>
      <c r="C75" s="15">
        <f t="shared" ref="C75:C133" si="2">SUM(D75:F75)</f>
        <v>4980</v>
      </c>
      <c r="D75" s="15">
        <v>0</v>
      </c>
      <c r="E75" s="165">
        <v>4980</v>
      </c>
      <c r="F75" s="15">
        <v>0</v>
      </c>
    </row>
    <row r="76" spans="1:6" s="5" customFormat="1" ht="24" customHeight="1">
      <c r="A76" s="8">
        <v>67</v>
      </c>
      <c r="B76" s="136" t="s">
        <v>271</v>
      </c>
      <c r="C76" s="15">
        <f t="shared" si="2"/>
        <v>13455</v>
      </c>
      <c r="D76" s="15">
        <v>0</v>
      </c>
      <c r="E76" s="165">
        <v>13455</v>
      </c>
      <c r="F76" s="15">
        <v>0</v>
      </c>
    </row>
    <row r="77" spans="1:6" s="5" customFormat="1" ht="24" customHeight="1">
      <c r="A77" s="8">
        <v>68</v>
      </c>
      <c r="B77" s="136" t="s">
        <v>263</v>
      </c>
      <c r="C77" s="15">
        <f t="shared" si="2"/>
        <v>9888</v>
      </c>
      <c r="D77" s="15">
        <v>0</v>
      </c>
      <c r="E77" s="165">
        <v>9888</v>
      </c>
      <c r="F77" s="15">
        <v>0</v>
      </c>
    </row>
    <row r="78" spans="1:6" s="5" customFormat="1" ht="24" customHeight="1">
      <c r="A78" s="8">
        <v>69</v>
      </c>
      <c r="B78" s="136" t="s">
        <v>293</v>
      </c>
      <c r="C78" s="15">
        <f t="shared" si="2"/>
        <v>8988</v>
      </c>
      <c r="D78" s="15">
        <v>0</v>
      </c>
      <c r="E78" s="165">
        <v>8988</v>
      </c>
      <c r="F78" s="15">
        <v>0</v>
      </c>
    </row>
    <row r="79" spans="1:6" s="5" customFormat="1" ht="24" customHeight="1">
      <c r="A79" s="8">
        <v>70</v>
      </c>
      <c r="B79" s="136" t="s">
        <v>294</v>
      </c>
      <c r="C79" s="15">
        <f t="shared" si="2"/>
        <v>11412</v>
      </c>
      <c r="D79" s="15">
        <v>0</v>
      </c>
      <c r="E79" s="165">
        <v>11412</v>
      </c>
      <c r="F79" s="15">
        <v>0</v>
      </c>
    </row>
    <row r="80" spans="1:6" s="5" customFormat="1" ht="24" customHeight="1">
      <c r="A80" s="8">
        <v>71</v>
      </c>
      <c r="B80" s="136" t="s">
        <v>295</v>
      </c>
      <c r="C80" s="15">
        <f t="shared" si="2"/>
        <v>9624</v>
      </c>
      <c r="D80" s="15">
        <v>0</v>
      </c>
      <c r="E80" s="165">
        <v>9624</v>
      </c>
      <c r="F80" s="15">
        <v>0</v>
      </c>
    </row>
    <row r="81" spans="1:6" s="5" customFormat="1" ht="24" customHeight="1">
      <c r="A81" s="8">
        <v>72</v>
      </c>
      <c r="B81" s="136" t="s">
        <v>264</v>
      </c>
      <c r="C81" s="15">
        <f t="shared" si="2"/>
        <v>14952</v>
      </c>
      <c r="D81" s="15">
        <v>0</v>
      </c>
      <c r="E81" s="165">
        <v>14952</v>
      </c>
      <c r="F81" s="15">
        <v>0</v>
      </c>
    </row>
    <row r="82" spans="1:6" s="5" customFormat="1" ht="24" customHeight="1">
      <c r="A82" s="8">
        <v>73</v>
      </c>
      <c r="B82" s="136" t="s">
        <v>272</v>
      </c>
      <c r="C82" s="15">
        <f t="shared" si="2"/>
        <v>12444</v>
      </c>
      <c r="D82" s="15">
        <v>0</v>
      </c>
      <c r="E82" s="165">
        <v>12444</v>
      </c>
      <c r="F82" s="15">
        <v>0</v>
      </c>
    </row>
    <row r="83" spans="1:6" s="5" customFormat="1" ht="24" customHeight="1">
      <c r="A83" s="8">
        <v>74</v>
      </c>
      <c r="B83" s="136" t="s">
        <v>273</v>
      </c>
      <c r="C83" s="15">
        <f t="shared" si="2"/>
        <v>22376</v>
      </c>
      <c r="D83" s="15">
        <v>0</v>
      </c>
      <c r="E83" s="165">
        <v>22376</v>
      </c>
      <c r="F83" s="15">
        <v>0</v>
      </c>
    </row>
    <row r="84" spans="1:6" s="5" customFormat="1" ht="24" customHeight="1">
      <c r="A84" s="8">
        <v>75</v>
      </c>
      <c r="B84" s="136" t="s">
        <v>274</v>
      </c>
      <c r="C84" s="15">
        <f t="shared" si="2"/>
        <v>16883</v>
      </c>
      <c r="D84" s="15">
        <v>0</v>
      </c>
      <c r="E84" s="165">
        <v>16883</v>
      </c>
      <c r="F84" s="15">
        <v>0</v>
      </c>
    </row>
    <row r="85" spans="1:6" s="5" customFormat="1" ht="24" customHeight="1">
      <c r="A85" s="8">
        <v>76</v>
      </c>
      <c r="B85" s="136" t="s">
        <v>284</v>
      </c>
      <c r="C85" s="15">
        <f t="shared" si="2"/>
        <v>16086</v>
      </c>
      <c r="D85" s="15">
        <v>0</v>
      </c>
      <c r="E85" s="165">
        <v>16086</v>
      </c>
      <c r="F85" s="15">
        <v>0</v>
      </c>
    </row>
    <row r="86" spans="1:6" s="5" customFormat="1" ht="24" customHeight="1">
      <c r="A86" s="8">
        <v>77</v>
      </c>
      <c r="B86" s="136" t="s">
        <v>296</v>
      </c>
      <c r="C86" s="15">
        <f t="shared" si="2"/>
        <v>14806</v>
      </c>
      <c r="D86" s="15">
        <v>0</v>
      </c>
      <c r="E86" s="165">
        <v>14806</v>
      </c>
      <c r="F86" s="15">
        <v>0</v>
      </c>
    </row>
    <row r="87" spans="1:6" s="5" customFormat="1" ht="24" customHeight="1">
      <c r="A87" s="8">
        <v>78</v>
      </c>
      <c r="B87" s="136" t="s">
        <v>297</v>
      </c>
      <c r="C87" s="15">
        <f t="shared" si="2"/>
        <v>13078</v>
      </c>
      <c r="D87" s="15">
        <v>0</v>
      </c>
      <c r="E87" s="167">
        <v>13078</v>
      </c>
      <c r="F87" s="15">
        <v>0</v>
      </c>
    </row>
    <row r="88" spans="1:6" s="5" customFormat="1" ht="24" customHeight="1">
      <c r="A88" s="8">
        <v>79</v>
      </c>
      <c r="B88" s="136" t="s">
        <v>298</v>
      </c>
      <c r="C88" s="15">
        <f t="shared" si="2"/>
        <v>10805</v>
      </c>
      <c r="D88" s="15">
        <v>0</v>
      </c>
      <c r="E88" s="167">
        <v>10805</v>
      </c>
      <c r="F88" s="15">
        <v>0</v>
      </c>
    </row>
    <row r="89" spans="1:6" s="5" customFormat="1" ht="24" customHeight="1">
      <c r="A89" s="8">
        <v>80</v>
      </c>
      <c r="B89" s="136" t="s">
        <v>299</v>
      </c>
      <c r="C89" s="15">
        <f t="shared" si="2"/>
        <v>13312</v>
      </c>
      <c r="D89" s="15">
        <v>0</v>
      </c>
      <c r="E89" s="165">
        <v>13312</v>
      </c>
      <c r="F89" s="15">
        <v>0</v>
      </c>
    </row>
    <row r="90" spans="1:6" s="5" customFormat="1" ht="24" customHeight="1">
      <c r="A90" s="8">
        <v>81</v>
      </c>
      <c r="B90" s="136" t="s">
        <v>300</v>
      </c>
      <c r="C90" s="15">
        <f t="shared" si="2"/>
        <v>16953</v>
      </c>
      <c r="D90" s="15">
        <v>0</v>
      </c>
      <c r="E90" s="165">
        <v>16953</v>
      </c>
      <c r="F90" s="15">
        <v>0</v>
      </c>
    </row>
    <row r="91" spans="1:6" s="5" customFormat="1" ht="24" customHeight="1">
      <c r="A91" s="8">
        <v>82</v>
      </c>
      <c r="B91" s="136" t="s">
        <v>301</v>
      </c>
      <c r="C91" s="15">
        <f t="shared" si="2"/>
        <v>21935</v>
      </c>
      <c r="D91" s="15">
        <v>0</v>
      </c>
      <c r="E91" s="165">
        <v>21935</v>
      </c>
      <c r="F91" s="15">
        <v>0</v>
      </c>
    </row>
    <row r="92" spans="1:6" s="5" customFormat="1" ht="24" customHeight="1">
      <c r="A92" s="8">
        <v>83</v>
      </c>
      <c r="B92" s="136" t="s">
        <v>302</v>
      </c>
      <c r="C92" s="15">
        <f t="shared" si="2"/>
        <v>19438</v>
      </c>
      <c r="D92" s="15">
        <v>0</v>
      </c>
      <c r="E92" s="165">
        <v>19438</v>
      </c>
      <c r="F92" s="15">
        <v>0</v>
      </c>
    </row>
    <row r="93" spans="1:6" s="5" customFormat="1" ht="24" customHeight="1">
      <c r="A93" s="8">
        <v>84</v>
      </c>
      <c r="B93" s="136" t="s">
        <v>303</v>
      </c>
      <c r="C93" s="15">
        <f t="shared" si="2"/>
        <v>15674</v>
      </c>
      <c r="D93" s="15">
        <v>0</v>
      </c>
      <c r="E93" s="165">
        <v>15674</v>
      </c>
      <c r="F93" s="15">
        <v>0</v>
      </c>
    </row>
    <row r="94" spans="1:6" s="5" customFormat="1" ht="24" customHeight="1">
      <c r="A94" s="8">
        <v>85</v>
      </c>
      <c r="B94" s="136" t="s">
        <v>304</v>
      </c>
      <c r="C94" s="15">
        <f t="shared" si="2"/>
        <v>13061</v>
      </c>
      <c r="D94" s="15">
        <v>0</v>
      </c>
      <c r="E94" s="165">
        <v>13061</v>
      </c>
      <c r="F94" s="15">
        <v>0</v>
      </c>
    </row>
    <row r="95" spans="1:6" s="5" customFormat="1" ht="24" customHeight="1">
      <c r="A95" s="8">
        <v>86</v>
      </c>
      <c r="B95" s="136" t="s">
        <v>305</v>
      </c>
      <c r="C95" s="15">
        <f t="shared" si="2"/>
        <v>21374</v>
      </c>
      <c r="D95" s="15">
        <v>0</v>
      </c>
      <c r="E95" s="165">
        <v>21374</v>
      </c>
      <c r="F95" s="15">
        <v>0</v>
      </c>
    </row>
    <row r="96" spans="1:6" s="5" customFormat="1" ht="24" customHeight="1">
      <c r="A96" s="8">
        <v>87</v>
      </c>
      <c r="B96" s="136" t="s">
        <v>306</v>
      </c>
      <c r="C96" s="15">
        <f t="shared" si="2"/>
        <v>15705</v>
      </c>
      <c r="D96" s="15">
        <v>0</v>
      </c>
      <c r="E96" s="165">
        <v>15705</v>
      </c>
      <c r="F96" s="15">
        <v>0</v>
      </c>
    </row>
    <row r="97" spans="1:6" s="5" customFormat="1" ht="24" customHeight="1">
      <c r="A97" s="8">
        <v>88</v>
      </c>
      <c r="B97" s="136" t="s">
        <v>307</v>
      </c>
      <c r="C97" s="15">
        <f t="shared" si="2"/>
        <v>10380</v>
      </c>
      <c r="D97" s="15">
        <v>0</v>
      </c>
      <c r="E97" s="165">
        <v>10380</v>
      </c>
      <c r="F97" s="15">
        <v>0</v>
      </c>
    </row>
    <row r="98" spans="1:6" s="5" customFormat="1" ht="24" customHeight="1">
      <c r="A98" s="8">
        <v>89</v>
      </c>
      <c r="B98" s="136" t="s">
        <v>308</v>
      </c>
      <c r="C98" s="15">
        <f t="shared" si="2"/>
        <v>17728</v>
      </c>
      <c r="D98" s="15">
        <v>0</v>
      </c>
      <c r="E98" s="165">
        <v>17728</v>
      </c>
      <c r="F98" s="15">
        <v>0</v>
      </c>
    </row>
    <row r="99" spans="1:6" s="5" customFormat="1" ht="24" customHeight="1">
      <c r="A99" s="8">
        <v>90</v>
      </c>
      <c r="B99" s="136" t="s">
        <v>309</v>
      </c>
      <c r="C99" s="15">
        <f t="shared" si="2"/>
        <v>14328</v>
      </c>
      <c r="D99" s="15">
        <v>0</v>
      </c>
      <c r="E99" s="165">
        <v>14328</v>
      </c>
      <c r="F99" s="15">
        <v>0</v>
      </c>
    </row>
    <row r="100" spans="1:6" s="5" customFormat="1" ht="24" customHeight="1">
      <c r="A100" s="8">
        <v>91</v>
      </c>
      <c r="B100" s="136" t="s">
        <v>310</v>
      </c>
      <c r="C100" s="15">
        <f t="shared" si="2"/>
        <v>12799</v>
      </c>
      <c r="D100" s="15">
        <v>0</v>
      </c>
      <c r="E100" s="165">
        <v>12799</v>
      </c>
      <c r="F100" s="15">
        <v>0</v>
      </c>
    </row>
    <row r="101" spans="1:6" s="5" customFormat="1" ht="24" customHeight="1">
      <c r="A101" s="8">
        <v>92</v>
      </c>
      <c r="B101" s="136" t="s">
        <v>311</v>
      </c>
      <c r="C101" s="15">
        <f t="shared" si="2"/>
        <v>13195</v>
      </c>
      <c r="D101" s="15">
        <v>0</v>
      </c>
      <c r="E101" s="165">
        <v>13195</v>
      </c>
      <c r="F101" s="15">
        <v>0</v>
      </c>
    </row>
    <row r="102" spans="1:6" s="5" customFormat="1" ht="24" customHeight="1">
      <c r="A102" s="8">
        <v>93</v>
      </c>
      <c r="B102" s="136" t="s">
        <v>312</v>
      </c>
      <c r="C102" s="15">
        <f t="shared" si="2"/>
        <v>7554</v>
      </c>
      <c r="D102" s="15">
        <v>0</v>
      </c>
      <c r="E102" s="165">
        <v>7554</v>
      </c>
      <c r="F102" s="15">
        <v>0</v>
      </c>
    </row>
    <row r="103" spans="1:6" s="5" customFormat="1" ht="24" customHeight="1">
      <c r="A103" s="8">
        <v>94</v>
      </c>
      <c r="B103" s="136" t="s">
        <v>313</v>
      </c>
      <c r="C103" s="15">
        <f t="shared" si="2"/>
        <v>11559</v>
      </c>
      <c r="D103" s="15">
        <v>0</v>
      </c>
      <c r="E103" s="165">
        <v>11559</v>
      </c>
      <c r="F103" s="15">
        <v>0</v>
      </c>
    </row>
    <row r="104" spans="1:6" s="5" customFormat="1" ht="24" customHeight="1">
      <c r="A104" s="8">
        <v>95</v>
      </c>
      <c r="B104" s="136" t="s">
        <v>314</v>
      </c>
      <c r="C104" s="15">
        <f t="shared" si="2"/>
        <v>13471</v>
      </c>
      <c r="D104" s="15">
        <v>0</v>
      </c>
      <c r="E104" s="165">
        <v>13471</v>
      </c>
      <c r="F104" s="15">
        <v>0</v>
      </c>
    </row>
    <row r="105" spans="1:6" s="5" customFormat="1" ht="24" customHeight="1">
      <c r="A105" s="8">
        <v>96</v>
      </c>
      <c r="B105" s="136" t="s">
        <v>315</v>
      </c>
      <c r="C105" s="15">
        <f t="shared" si="2"/>
        <v>14646</v>
      </c>
      <c r="D105" s="15">
        <v>0</v>
      </c>
      <c r="E105" s="165">
        <v>14646</v>
      </c>
      <c r="F105" s="15">
        <v>0</v>
      </c>
    </row>
    <row r="106" spans="1:6" s="5" customFormat="1" ht="24" customHeight="1">
      <c r="A106" s="8">
        <v>97</v>
      </c>
      <c r="B106" s="136" t="s">
        <v>316</v>
      </c>
      <c r="C106" s="15">
        <f t="shared" si="2"/>
        <v>15602</v>
      </c>
      <c r="D106" s="15">
        <v>0</v>
      </c>
      <c r="E106" s="165">
        <v>15602</v>
      </c>
      <c r="F106" s="15">
        <v>0</v>
      </c>
    </row>
    <row r="107" spans="1:6" s="5" customFormat="1" ht="24" customHeight="1">
      <c r="A107" s="8">
        <v>98</v>
      </c>
      <c r="B107" s="136" t="s">
        <v>317</v>
      </c>
      <c r="C107" s="15">
        <f t="shared" si="2"/>
        <v>9017</v>
      </c>
      <c r="D107" s="15">
        <v>0</v>
      </c>
      <c r="E107" s="165">
        <v>9017</v>
      </c>
      <c r="F107" s="15">
        <v>0</v>
      </c>
    </row>
    <row r="108" spans="1:6" s="5" customFormat="1" ht="24" customHeight="1">
      <c r="A108" s="8">
        <v>99</v>
      </c>
      <c r="B108" s="136" t="s">
        <v>318</v>
      </c>
      <c r="C108" s="15">
        <f t="shared" si="2"/>
        <v>6651</v>
      </c>
      <c r="D108" s="15">
        <v>0</v>
      </c>
      <c r="E108" s="165">
        <v>6651</v>
      </c>
      <c r="F108" s="15">
        <v>0</v>
      </c>
    </row>
    <row r="109" spans="1:6" s="5" customFormat="1" ht="24" customHeight="1">
      <c r="A109" s="8">
        <v>100</v>
      </c>
      <c r="B109" s="136" t="s">
        <v>319</v>
      </c>
      <c r="C109" s="15">
        <f t="shared" si="2"/>
        <v>15865</v>
      </c>
      <c r="D109" s="15">
        <v>0</v>
      </c>
      <c r="E109" s="165">
        <v>15865</v>
      </c>
      <c r="F109" s="15">
        <v>0</v>
      </c>
    </row>
    <row r="110" spans="1:6" s="5" customFormat="1" ht="24" customHeight="1">
      <c r="A110" s="8">
        <v>101</v>
      </c>
      <c r="B110" s="136" t="s">
        <v>320</v>
      </c>
      <c r="C110" s="15">
        <f t="shared" si="2"/>
        <v>14220</v>
      </c>
      <c r="D110" s="15">
        <v>0</v>
      </c>
      <c r="E110" s="165">
        <v>14220</v>
      </c>
      <c r="F110" s="15">
        <v>0</v>
      </c>
    </row>
    <row r="111" spans="1:6" s="5" customFormat="1" ht="24" customHeight="1">
      <c r="A111" s="8">
        <v>102</v>
      </c>
      <c r="B111" s="136" t="s">
        <v>321</v>
      </c>
      <c r="C111" s="15">
        <f t="shared" si="2"/>
        <v>11144</v>
      </c>
      <c r="D111" s="15">
        <v>0</v>
      </c>
      <c r="E111" s="165">
        <v>11144</v>
      </c>
      <c r="F111" s="15">
        <v>0</v>
      </c>
    </row>
    <row r="112" spans="1:6" s="5" customFormat="1" ht="24" customHeight="1">
      <c r="A112" s="8">
        <v>103</v>
      </c>
      <c r="B112" s="136" t="s">
        <v>322</v>
      </c>
      <c r="C112" s="15">
        <f t="shared" si="2"/>
        <v>10860</v>
      </c>
      <c r="D112" s="15">
        <v>0</v>
      </c>
      <c r="E112" s="165">
        <v>10860</v>
      </c>
      <c r="F112" s="15">
        <v>0</v>
      </c>
    </row>
    <row r="113" spans="1:6" s="5" customFormat="1" ht="24" customHeight="1">
      <c r="A113" s="8">
        <v>104</v>
      </c>
      <c r="B113" s="136" t="s">
        <v>323</v>
      </c>
      <c r="C113" s="15">
        <f t="shared" si="2"/>
        <v>10950</v>
      </c>
      <c r="D113" s="15">
        <v>0</v>
      </c>
      <c r="E113" s="165">
        <v>10950</v>
      </c>
      <c r="F113" s="15">
        <v>0</v>
      </c>
    </row>
    <row r="114" spans="1:6" s="5" customFormat="1" ht="24" customHeight="1">
      <c r="A114" s="8">
        <v>105</v>
      </c>
      <c r="B114" s="136" t="s">
        <v>324</v>
      </c>
      <c r="C114" s="15">
        <f t="shared" si="2"/>
        <v>11247</v>
      </c>
      <c r="D114" s="15">
        <v>0</v>
      </c>
      <c r="E114" s="165">
        <v>11247</v>
      </c>
      <c r="F114" s="15">
        <v>0</v>
      </c>
    </row>
    <row r="115" spans="1:6" s="5" customFormat="1" ht="24" customHeight="1">
      <c r="A115" s="8">
        <v>106</v>
      </c>
      <c r="B115" s="136" t="s">
        <v>325</v>
      </c>
      <c r="C115" s="15">
        <f t="shared" si="2"/>
        <v>11490</v>
      </c>
      <c r="D115" s="15">
        <v>0</v>
      </c>
      <c r="E115" s="165">
        <v>11490</v>
      </c>
      <c r="F115" s="15">
        <v>0</v>
      </c>
    </row>
    <row r="116" spans="1:6" s="5" customFormat="1" ht="24" customHeight="1">
      <c r="A116" s="8">
        <v>107</v>
      </c>
      <c r="B116" s="136" t="s">
        <v>326</v>
      </c>
      <c r="C116" s="15">
        <f t="shared" si="2"/>
        <v>18149</v>
      </c>
      <c r="D116" s="15">
        <v>0</v>
      </c>
      <c r="E116" s="165">
        <v>18149</v>
      </c>
      <c r="F116" s="15">
        <v>0</v>
      </c>
    </row>
    <row r="117" spans="1:6" s="5" customFormat="1" ht="24" customHeight="1">
      <c r="A117" s="8">
        <v>108</v>
      </c>
      <c r="B117" s="136" t="s">
        <v>327</v>
      </c>
      <c r="C117" s="15">
        <f t="shared" si="2"/>
        <v>20199</v>
      </c>
      <c r="D117" s="15">
        <v>0</v>
      </c>
      <c r="E117" s="165">
        <v>20199</v>
      </c>
      <c r="F117" s="15">
        <v>0</v>
      </c>
    </row>
    <row r="118" spans="1:6" s="5" customFormat="1" ht="24" customHeight="1">
      <c r="A118" s="8">
        <v>109</v>
      </c>
      <c r="B118" s="136" t="s">
        <v>328</v>
      </c>
      <c r="C118" s="15">
        <f t="shared" si="2"/>
        <v>17693</v>
      </c>
      <c r="D118" s="15">
        <v>0</v>
      </c>
      <c r="E118" s="165">
        <v>17693</v>
      </c>
      <c r="F118" s="15">
        <v>0</v>
      </c>
    </row>
    <row r="119" spans="1:6" s="5" customFormat="1" ht="24" customHeight="1">
      <c r="A119" s="8">
        <v>110</v>
      </c>
      <c r="B119" s="136" t="s">
        <v>329</v>
      </c>
      <c r="C119" s="15">
        <f t="shared" si="2"/>
        <v>12024</v>
      </c>
      <c r="D119" s="15">
        <v>0</v>
      </c>
      <c r="E119" s="165">
        <v>12024</v>
      </c>
      <c r="F119" s="15">
        <v>0</v>
      </c>
    </row>
    <row r="120" spans="1:6" s="5" customFormat="1" ht="24" customHeight="1">
      <c r="A120" s="8">
        <v>111</v>
      </c>
      <c r="B120" s="136" t="s">
        <v>330</v>
      </c>
      <c r="C120" s="15">
        <f t="shared" si="2"/>
        <v>20584</v>
      </c>
      <c r="D120" s="15">
        <v>0</v>
      </c>
      <c r="E120" s="165">
        <v>20584</v>
      </c>
      <c r="F120" s="15">
        <v>0</v>
      </c>
    </row>
    <row r="121" spans="1:6" s="5" customFormat="1" ht="24" customHeight="1">
      <c r="A121" s="8">
        <v>112</v>
      </c>
      <c r="B121" s="136" t="s">
        <v>331</v>
      </c>
      <c r="C121" s="15">
        <f t="shared" si="2"/>
        <v>22731</v>
      </c>
      <c r="D121" s="15">
        <v>0</v>
      </c>
      <c r="E121" s="165">
        <v>22731</v>
      </c>
      <c r="F121" s="15">
        <v>0</v>
      </c>
    </row>
    <row r="122" spans="1:6" s="5" customFormat="1" ht="24" customHeight="1">
      <c r="A122" s="8">
        <v>113</v>
      </c>
      <c r="B122" s="136" t="s">
        <v>332</v>
      </c>
      <c r="C122" s="15">
        <f t="shared" si="2"/>
        <v>16610</v>
      </c>
      <c r="D122" s="15">
        <v>0</v>
      </c>
      <c r="E122" s="165">
        <v>16610</v>
      </c>
      <c r="F122" s="15">
        <v>0</v>
      </c>
    </row>
    <row r="123" spans="1:6" s="5" customFormat="1" ht="24" customHeight="1">
      <c r="A123" s="8">
        <v>114</v>
      </c>
      <c r="B123" s="136" t="s">
        <v>333</v>
      </c>
      <c r="C123" s="15">
        <f t="shared" si="2"/>
        <v>21615</v>
      </c>
      <c r="D123" s="15">
        <v>0</v>
      </c>
      <c r="E123" s="165">
        <v>21615</v>
      </c>
      <c r="F123" s="15">
        <v>0</v>
      </c>
    </row>
    <row r="124" spans="1:6" s="5" customFormat="1" ht="24" customHeight="1">
      <c r="A124" s="8">
        <v>115</v>
      </c>
      <c r="B124" s="136" t="s">
        <v>334</v>
      </c>
      <c r="C124" s="15">
        <f t="shared" si="2"/>
        <v>16847</v>
      </c>
      <c r="D124" s="15">
        <v>0</v>
      </c>
      <c r="E124" s="165">
        <v>16847</v>
      </c>
      <c r="F124" s="15">
        <v>0</v>
      </c>
    </row>
    <row r="125" spans="1:6" s="5" customFormat="1" ht="24" customHeight="1">
      <c r="A125" s="8">
        <v>116</v>
      </c>
      <c r="B125" s="136" t="s">
        <v>335</v>
      </c>
      <c r="C125" s="15">
        <f t="shared" si="2"/>
        <v>16841</v>
      </c>
      <c r="D125" s="15">
        <v>0</v>
      </c>
      <c r="E125" s="165">
        <v>16841</v>
      </c>
      <c r="F125" s="15">
        <v>0</v>
      </c>
    </row>
    <row r="126" spans="1:6" s="5" customFormat="1" ht="24" customHeight="1">
      <c r="A126" s="8">
        <v>117</v>
      </c>
      <c r="B126" s="136" t="s">
        <v>336</v>
      </c>
      <c r="C126" s="15">
        <f t="shared" si="2"/>
        <v>15649</v>
      </c>
      <c r="D126" s="15">
        <v>0</v>
      </c>
      <c r="E126" s="168">
        <v>15649</v>
      </c>
      <c r="F126" s="15">
        <v>0</v>
      </c>
    </row>
    <row r="127" spans="1:6" s="5" customFormat="1" ht="24" customHeight="1">
      <c r="A127" s="8">
        <v>118</v>
      </c>
      <c r="B127" s="136" t="s">
        <v>337</v>
      </c>
      <c r="C127" s="15">
        <f t="shared" si="2"/>
        <v>16831</v>
      </c>
      <c r="D127" s="15">
        <v>0</v>
      </c>
      <c r="E127" s="165">
        <v>16831</v>
      </c>
      <c r="F127" s="15">
        <v>0</v>
      </c>
    </row>
    <row r="128" spans="1:6" s="5" customFormat="1" ht="24" customHeight="1">
      <c r="A128" s="8">
        <v>119</v>
      </c>
      <c r="B128" s="136" t="s">
        <v>338</v>
      </c>
      <c r="C128" s="15">
        <f t="shared" si="2"/>
        <v>12446</v>
      </c>
      <c r="D128" s="15">
        <v>0</v>
      </c>
      <c r="E128" s="167">
        <v>12446</v>
      </c>
      <c r="F128" s="15">
        <v>0</v>
      </c>
    </row>
    <row r="129" spans="1:6" s="5" customFormat="1" ht="24" customHeight="1">
      <c r="A129" s="8">
        <v>120</v>
      </c>
      <c r="B129" s="136" t="s">
        <v>339</v>
      </c>
      <c r="C129" s="15">
        <f t="shared" si="2"/>
        <v>11156</v>
      </c>
      <c r="D129" s="15">
        <v>0</v>
      </c>
      <c r="E129" s="167">
        <v>11156</v>
      </c>
      <c r="F129" s="15">
        <v>0</v>
      </c>
    </row>
    <row r="130" spans="1:6" s="5" customFormat="1" ht="24" customHeight="1">
      <c r="A130" s="8">
        <v>121</v>
      </c>
      <c r="B130" s="136" t="s">
        <v>340</v>
      </c>
      <c r="C130" s="15">
        <f t="shared" si="2"/>
        <v>16752</v>
      </c>
      <c r="D130" s="15">
        <v>0</v>
      </c>
      <c r="E130" s="165">
        <v>16752</v>
      </c>
      <c r="F130" s="15">
        <v>0</v>
      </c>
    </row>
    <row r="131" spans="1:6" s="5" customFormat="1" ht="24" customHeight="1">
      <c r="A131" s="8">
        <v>122</v>
      </c>
      <c r="B131" s="136" t="s">
        <v>341</v>
      </c>
      <c r="C131" s="15">
        <f t="shared" si="2"/>
        <v>9869</v>
      </c>
      <c r="D131" s="15">
        <v>0</v>
      </c>
      <c r="E131" s="165">
        <v>9869</v>
      </c>
      <c r="F131" s="15">
        <v>0</v>
      </c>
    </row>
    <row r="132" spans="1:6" s="5" customFormat="1" ht="24" customHeight="1">
      <c r="A132" s="8">
        <v>123</v>
      </c>
      <c r="B132" s="136" t="s">
        <v>342</v>
      </c>
      <c r="C132" s="15">
        <f t="shared" si="2"/>
        <v>6020</v>
      </c>
      <c r="D132" s="15">
        <v>0</v>
      </c>
      <c r="E132" s="165">
        <v>6020</v>
      </c>
      <c r="F132" s="15">
        <v>0</v>
      </c>
    </row>
    <row r="133" spans="1:6" s="5" customFormat="1" ht="24" customHeight="1">
      <c r="A133" s="8">
        <v>124</v>
      </c>
      <c r="B133" s="136" t="s">
        <v>343</v>
      </c>
      <c r="C133" s="15">
        <f t="shared" si="2"/>
        <v>12291</v>
      </c>
      <c r="D133" s="15">
        <v>0</v>
      </c>
      <c r="E133" s="165">
        <v>12291</v>
      </c>
      <c r="F133" s="15">
        <v>0</v>
      </c>
    </row>
    <row r="134" spans="1:6" ht="18.75">
      <c r="A134" s="5"/>
      <c r="B134" s="5"/>
      <c r="C134" s="5"/>
      <c r="D134" s="5"/>
      <c r="E134" s="5"/>
      <c r="F134" s="5"/>
    </row>
    <row r="135" spans="1:6" ht="18.75">
      <c r="A135" s="5"/>
      <c r="B135" s="5"/>
      <c r="C135" s="5"/>
      <c r="D135" s="5"/>
      <c r="E135" s="5"/>
      <c r="F135" s="5"/>
    </row>
    <row r="136" spans="1:6" ht="18.75">
      <c r="A136" s="5"/>
      <c r="B136" s="5"/>
      <c r="C136" s="5"/>
      <c r="D136" s="5"/>
      <c r="E136" s="5"/>
      <c r="F136" s="5"/>
    </row>
    <row r="137" spans="1:6" ht="18.75">
      <c r="A137" s="5"/>
      <c r="B137" s="5"/>
      <c r="C137" s="5"/>
      <c r="D137" s="5"/>
      <c r="E137" s="5"/>
      <c r="F137" s="5"/>
    </row>
    <row r="138" spans="1:6" ht="18.75">
      <c r="A138" s="5"/>
      <c r="B138" s="5"/>
      <c r="C138" s="5"/>
      <c r="D138" s="5"/>
      <c r="E138" s="5"/>
      <c r="F138" s="5"/>
    </row>
    <row r="139" spans="1:6" ht="18.75">
      <c r="A139" s="5"/>
      <c r="B139" s="5"/>
      <c r="C139" s="5"/>
      <c r="D139" s="5"/>
      <c r="E139" s="5"/>
      <c r="F139" s="5"/>
    </row>
    <row r="140" spans="1:6" ht="22.5" customHeight="1">
      <c r="A140" s="5"/>
      <c r="B140" s="5"/>
      <c r="C140" s="5"/>
      <c r="D140" s="5"/>
      <c r="E140" s="5"/>
      <c r="F140" s="5"/>
    </row>
    <row r="141" spans="1:6" ht="18.75">
      <c r="A141" s="5"/>
      <c r="B141" s="5"/>
      <c r="C141" s="5"/>
      <c r="D141" s="5"/>
      <c r="E141" s="5"/>
      <c r="F141" s="5"/>
    </row>
    <row r="142" spans="1:6" ht="18.75">
      <c r="A142" s="5"/>
      <c r="B142" s="5"/>
      <c r="C142" s="5"/>
      <c r="D142" s="5"/>
      <c r="E142" s="5"/>
      <c r="F142" s="5"/>
    </row>
    <row r="143" spans="1:6" ht="18.75">
      <c r="A143" s="5"/>
      <c r="B143" s="5"/>
      <c r="C143" s="5"/>
      <c r="D143" s="5"/>
      <c r="E143" s="5"/>
      <c r="F143" s="5"/>
    </row>
    <row r="144" spans="1:6" ht="18.75">
      <c r="A144" s="5"/>
      <c r="B144" s="5"/>
      <c r="C144" s="5"/>
      <c r="D144" s="5"/>
      <c r="E144" s="5"/>
      <c r="F144" s="5"/>
    </row>
  </sheetData>
  <mergeCells count="3">
    <mergeCell ref="E1:F1"/>
    <mergeCell ref="A5:F5"/>
    <mergeCell ref="A1:B1"/>
  </mergeCells>
  <pageMargins left="0.3" right="0.17" top="0.46" bottom="0.56999999999999995" header="0.3" footer="0.3"/>
  <pageSetup paperSize="9" scale="80" orientation="portrait" r:id="rId1"/>
  <headerFooter differentFirst="1">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444"/>
  <sheetViews>
    <sheetView topLeftCell="A419" zoomScale="70" zoomScaleNormal="70" workbookViewId="0">
      <selection activeCell="F514" sqref="F514"/>
    </sheetView>
  </sheetViews>
  <sheetFormatPr defaultColWidth="12.85546875" defaultRowHeight="15.75"/>
  <cols>
    <col min="1" max="1" width="9.5703125" style="371" customWidth="1"/>
    <col min="2" max="2" width="42.140625" style="372" customWidth="1"/>
    <col min="3" max="3" width="9" style="215" customWidth="1"/>
    <col min="4" max="4" width="9.7109375" style="215" customWidth="1"/>
    <col min="5" max="5" width="7.85546875" style="215" customWidth="1"/>
    <col min="6" max="7" width="13.5703125" style="215" customWidth="1"/>
    <col min="8" max="8" width="12.7109375" style="215" customWidth="1"/>
    <col min="9" max="9" width="12.5703125" style="215" customWidth="1"/>
    <col min="10" max="10" width="13.7109375" style="215" customWidth="1"/>
    <col min="11" max="14" width="12.7109375" style="215" customWidth="1"/>
    <col min="15" max="15" width="13.5703125" style="216" customWidth="1"/>
    <col min="16" max="18" width="12.7109375" style="215" customWidth="1"/>
    <col min="19" max="19" width="21.7109375" style="216" customWidth="1"/>
    <col min="20" max="21" width="12.7109375" style="215" customWidth="1"/>
    <col min="22" max="22" width="14.5703125" style="215" customWidth="1"/>
    <col min="23" max="16384" width="12.85546875" style="215"/>
  </cols>
  <sheetData>
    <row r="1" spans="1:25" ht="36" customHeight="1">
      <c r="A1" s="437" t="s">
        <v>133</v>
      </c>
      <c r="B1" s="437"/>
      <c r="C1" s="214"/>
      <c r="D1" s="214"/>
      <c r="E1" s="214"/>
      <c r="F1" s="214"/>
      <c r="G1" s="214"/>
      <c r="H1" s="193"/>
      <c r="V1" s="217" t="s">
        <v>418</v>
      </c>
    </row>
    <row r="2" spans="1:25">
      <c r="A2" s="211"/>
      <c r="B2" s="211"/>
      <c r="C2" s="214"/>
      <c r="D2" s="214"/>
      <c r="E2" s="214"/>
      <c r="F2" s="214"/>
      <c r="G2" s="214"/>
      <c r="H2" s="193"/>
      <c r="V2" s="218"/>
    </row>
    <row r="3" spans="1:25" ht="31.9" customHeight="1">
      <c r="A3" s="438" t="s">
        <v>430</v>
      </c>
      <c r="B3" s="438"/>
      <c r="C3" s="438"/>
      <c r="D3" s="438"/>
      <c r="E3" s="438"/>
      <c r="F3" s="438"/>
      <c r="G3" s="438"/>
      <c r="H3" s="438"/>
      <c r="I3" s="438"/>
      <c r="J3" s="438"/>
      <c r="K3" s="438"/>
      <c r="L3" s="438"/>
      <c r="M3" s="438"/>
      <c r="N3" s="438"/>
      <c r="O3" s="438"/>
      <c r="P3" s="438"/>
      <c r="Q3" s="438"/>
      <c r="R3" s="438"/>
      <c r="S3" s="438"/>
      <c r="T3" s="438"/>
      <c r="U3" s="438"/>
      <c r="V3" s="438"/>
    </row>
    <row r="4" spans="1:25">
      <c r="A4" s="219"/>
      <c r="B4" s="219"/>
      <c r="C4" s="219"/>
      <c r="D4" s="219"/>
      <c r="E4" s="219"/>
      <c r="F4" s="219"/>
      <c r="G4" s="219"/>
      <c r="H4" s="219"/>
      <c r="I4" s="219"/>
      <c r="J4" s="219"/>
      <c r="K4" s="219"/>
      <c r="L4" s="219"/>
      <c r="M4" s="219"/>
      <c r="N4" s="219"/>
      <c r="O4" s="220"/>
      <c r="P4" s="219"/>
      <c r="Q4" s="219"/>
      <c r="R4" s="219"/>
      <c r="S4" s="220"/>
      <c r="T4" s="219"/>
      <c r="U4" s="219"/>
      <c r="V4" s="219"/>
    </row>
    <row r="5" spans="1:25">
      <c r="A5" s="221"/>
      <c r="B5" s="222"/>
      <c r="C5" s="214"/>
      <c r="D5" s="214"/>
      <c r="E5" s="214"/>
      <c r="F5" s="214"/>
      <c r="G5" s="214"/>
      <c r="H5" s="214"/>
      <c r="I5" s="223"/>
      <c r="V5" s="224" t="s">
        <v>0</v>
      </c>
    </row>
    <row r="6" spans="1:25" s="225" customFormat="1">
      <c r="A6" s="439" t="s">
        <v>1</v>
      </c>
      <c r="B6" s="435" t="s">
        <v>419</v>
      </c>
      <c r="C6" s="435" t="s">
        <v>420</v>
      </c>
      <c r="D6" s="435" t="s">
        <v>421</v>
      </c>
      <c r="E6" s="435" t="s">
        <v>422</v>
      </c>
      <c r="F6" s="435" t="s">
        <v>423</v>
      </c>
      <c r="G6" s="435"/>
      <c r="H6" s="435"/>
      <c r="I6" s="435"/>
      <c r="J6" s="435"/>
      <c r="K6" s="435" t="s">
        <v>466</v>
      </c>
      <c r="L6" s="435"/>
      <c r="M6" s="435"/>
      <c r="N6" s="435"/>
      <c r="O6" s="435" t="s">
        <v>467</v>
      </c>
      <c r="P6" s="435"/>
      <c r="Q6" s="435"/>
      <c r="R6" s="435"/>
      <c r="S6" s="435" t="s">
        <v>468</v>
      </c>
      <c r="T6" s="435"/>
      <c r="U6" s="435"/>
      <c r="V6" s="435"/>
    </row>
    <row r="7" spans="1:25" s="225" customFormat="1">
      <c r="A7" s="439"/>
      <c r="B7" s="435"/>
      <c r="C7" s="435"/>
      <c r="D7" s="435"/>
      <c r="E7" s="435"/>
      <c r="F7" s="435" t="s">
        <v>424</v>
      </c>
      <c r="G7" s="435" t="s">
        <v>425</v>
      </c>
      <c r="H7" s="435"/>
      <c r="I7" s="435"/>
      <c r="J7" s="435"/>
      <c r="K7" s="435"/>
      <c r="L7" s="435"/>
      <c r="M7" s="435"/>
      <c r="N7" s="435"/>
      <c r="O7" s="435"/>
      <c r="P7" s="435"/>
      <c r="Q7" s="435"/>
      <c r="R7" s="435"/>
      <c r="S7" s="435"/>
      <c r="T7" s="435"/>
      <c r="U7" s="435"/>
      <c r="V7" s="435"/>
    </row>
    <row r="8" spans="1:25" s="225" customFormat="1">
      <c r="A8" s="439"/>
      <c r="B8" s="435"/>
      <c r="C8" s="435"/>
      <c r="D8" s="435"/>
      <c r="E8" s="435"/>
      <c r="F8" s="435"/>
      <c r="G8" s="435" t="s">
        <v>469</v>
      </c>
      <c r="H8" s="435" t="s">
        <v>426</v>
      </c>
      <c r="I8" s="435"/>
      <c r="J8" s="435"/>
      <c r="K8" s="435" t="s">
        <v>405</v>
      </c>
      <c r="L8" s="435" t="s">
        <v>426</v>
      </c>
      <c r="M8" s="435"/>
      <c r="N8" s="435"/>
      <c r="O8" s="436" t="s">
        <v>405</v>
      </c>
      <c r="P8" s="435" t="s">
        <v>426</v>
      </c>
      <c r="Q8" s="435"/>
      <c r="R8" s="435"/>
      <c r="S8" s="436" t="s">
        <v>405</v>
      </c>
      <c r="T8" s="435" t="s">
        <v>426</v>
      </c>
      <c r="U8" s="435"/>
      <c r="V8" s="435"/>
    </row>
    <row r="9" spans="1:25" s="225" customFormat="1" ht="59.25" customHeight="1">
      <c r="A9" s="439"/>
      <c r="B9" s="435"/>
      <c r="C9" s="435"/>
      <c r="D9" s="435"/>
      <c r="E9" s="435"/>
      <c r="F9" s="435"/>
      <c r="G9" s="435"/>
      <c r="H9" s="226" t="s">
        <v>427</v>
      </c>
      <c r="I9" s="226" t="s">
        <v>428</v>
      </c>
      <c r="J9" s="226" t="s">
        <v>470</v>
      </c>
      <c r="K9" s="435"/>
      <c r="L9" s="226" t="s">
        <v>427</v>
      </c>
      <c r="M9" s="226" t="s">
        <v>428</v>
      </c>
      <c r="N9" s="226" t="s">
        <v>181</v>
      </c>
      <c r="O9" s="436"/>
      <c r="P9" s="226" t="s">
        <v>427</v>
      </c>
      <c r="Q9" s="226" t="s">
        <v>428</v>
      </c>
      <c r="R9" s="226" t="s">
        <v>470</v>
      </c>
      <c r="S9" s="436"/>
      <c r="T9" s="226" t="s">
        <v>427</v>
      </c>
      <c r="U9" s="226" t="s">
        <v>428</v>
      </c>
      <c r="V9" s="226" t="s">
        <v>470</v>
      </c>
    </row>
    <row r="10" spans="1:25" s="230" customFormat="1" ht="28.15" customHeight="1">
      <c r="A10" s="227"/>
      <c r="B10" s="226" t="s">
        <v>405</v>
      </c>
      <c r="C10" s="228"/>
      <c r="D10" s="228"/>
      <c r="E10" s="228"/>
      <c r="F10" s="228"/>
      <c r="G10" s="229">
        <f t="shared" ref="G10:V10" si="0">G11+G101+G127+G156+G171+G332+G385+G396+G414+G419+G424+G441+G442+G443+G444</f>
        <v>37103661.350771002</v>
      </c>
      <c r="H10" s="229">
        <f t="shared" si="0"/>
        <v>3434800</v>
      </c>
      <c r="I10" s="229">
        <f t="shared" si="0"/>
        <v>8625685</v>
      </c>
      <c r="J10" s="229">
        <f t="shared" si="0"/>
        <v>22092216.350770999</v>
      </c>
      <c r="K10" s="229">
        <f t="shared" si="0"/>
        <v>0</v>
      </c>
      <c r="L10" s="229">
        <f t="shared" si="0"/>
        <v>0</v>
      </c>
      <c r="M10" s="229">
        <f t="shared" si="0"/>
        <v>0</v>
      </c>
      <c r="N10" s="229">
        <f t="shared" si="0"/>
        <v>0</v>
      </c>
      <c r="O10" s="229">
        <f t="shared" si="0"/>
        <v>12771414.107133999</v>
      </c>
      <c r="P10" s="229">
        <f t="shared" si="0"/>
        <v>1731343</v>
      </c>
      <c r="Q10" s="229">
        <f t="shared" si="0"/>
        <v>1735381</v>
      </c>
      <c r="R10" s="229">
        <f t="shared" si="0"/>
        <v>9304690.1071339995</v>
      </c>
      <c r="S10" s="229">
        <f t="shared" si="0"/>
        <v>13845785</v>
      </c>
      <c r="T10" s="229">
        <f t="shared" si="0"/>
        <v>1523115</v>
      </c>
      <c r="U10" s="229">
        <f t="shared" si="0"/>
        <v>1455970</v>
      </c>
      <c r="V10" s="229">
        <f t="shared" si="0"/>
        <v>9605604</v>
      </c>
      <c r="W10" s="230">
        <f>13922415-76630</f>
        <v>13845785</v>
      </c>
      <c r="Y10" s="230">
        <f>U10-988000-467970</f>
        <v>0</v>
      </c>
    </row>
    <row r="11" spans="1:25" s="235" customFormat="1" ht="32.25" customHeight="1">
      <c r="A11" s="231" t="s">
        <v>471</v>
      </c>
      <c r="B11" s="232" t="s">
        <v>472</v>
      </c>
      <c r="C11" s="233"/>
      <c r="D11" s="233"/>
      <c r="E11" s="233"/>
      <c r="F11" s="233"/>
      <c r="G11" s="234">
        <f>G12+G26+G31+G36+G41+G45+G52+G56+G60+G65+G69+G74+G79+G89+G97</f>
        <v>2006255</v>
      </c>
      <c r="H11" s="234">
        <f t="shared" ref="H11:V11" si="1">H12+H26+H31+H36+H41+H45+H52+H56+H60+H65+H69+H74+H79+H89+H97</f>
        <v>0</v>
      </c>
      <c r="I11" s="234">
        <f t="shared" si="1"/>
        <v>0</v>
      </c>
      <c r="J11" s="234">
        <f t="shared" si="1"/>
        <v>1992855</v>
      </c>
      <c r="K11" s="234">
        <f t="shared" si="1"/>
        <v>0</v>
      </c>
      <c r="L11" s="234">
        <f t="shared" si="1"/>
        <v>0</v>
      </c>
      <c r="M11" s="234">
        <f t="shared" si="1"/>
        <v>0</v>
      </c>
      <c r="N11" s="234">
        <f t="shared" si="1"/>
        <v>0</v>
      </c>
      <c r="O11" s="234">
        <f t="shared" si="1"/>
        <v>597117</v>
      </c>
      <c r="P11" s="234">
        <f t="shared" si="1"/>
        <v>0</v>
      </c>
      <c r="Q11" s="234">
        <f t="shared" si="1"/>
        <v>0</v>
      </c>
      <c r="R11" s="234">
        <f t="shared" si="1"/>
        <v>597117</v>
      </c>
      <c r="S11" s="229">
        <f>S12+S26+S31+S36+S41+S45+S52+S56+S60+S65+S69+S74+S79+S89+S97</f>
        <v>1055500</v>
      </c>
      <c r="T11" s="234">
        <f t="shared" si="1"/>
        <v>0</v>
      </c>
      <c r="U11" s="234">
        <f t="shared" si="1"/>
        <v>0</v>
      </c>
      <c r="V11" s="234">
        <f t="shared" si="1"/>
        <v>1055500</v>
      </c>
    </row>
    <row r="12" spans="1:25" s="235" customFormat="1" ht="27.6" customHeight="1">
      <c r="A12" s="231" t="s">
        <v>6</v>
      </c>
      <c r="B12" s="232" t="s">
        <v>431</v>
      </c>
      <c r="C12" s="233"/>
      <c r="D12" s="233"/>
      <c r="E12" s="233"/>
      <c r="F12" s="233"/>
      <c r="G12" s="234">
        <f>G13</f>
        <v>1142942</v>
      </c>
      <c r="H12" s="234">
        <f t="shared" ref="H12:V13" si="2">H13</f>
        <v>0</v>
      </c>
      <c r="I12" s="234">
        <f t="shared" si="2"/>
        <v>0</v>
      </c>
      <c r="J12" s="234">
        <f t="shared" si="2"/>
        <v>1142942</v>
      </c>
      <c r="K12" s="234">
        <f t="shared" si="2"/>
        <v>0</v>
      </c>
      <c r="L12" s="234">
        <f t="shared" si="2"/>
        <v>0</v>
      </c>
      <c r="M12" s="234">
        <f t="shared" si="2"/>
        <v>0</v>
      </c>
      <c r="N12" s="234">
        <f t="shared" si="2"/>
        <v>0</v>
      </c>
      <c r="O12" s="229">
        <f t="shared" si="2"/>
        <v>265224</v>
      </c>
      <c r="P12" s="234">
        <f t="shared" si="2"/>
        <v>0</v>
      </c>
      <c r="Q12" s="234">
        <f t="shared" si="2"/>
        <v>0</v>
      </c>
      <c r="R12" s="234">
        <f t="shared" si="2"/>
        <v>265224</v>
      </c>
      <c r="S12" s="229">
        <f t="shared" si="2"/>
        <v>712700</v>
      </c>
      <c r="T12" s="234">
        <f t="shared" si="2"/>
        <v>0</v>
      </c>
      <c r="U12" s="234">
        <f t="shared" si="2"/>
        <v>0</v>
      </c>
      <c r="V12" s="234">
        <f t="shared" si="2"/>
        <v>712700</v>
      </c>
    </row>
    <row r="13" spans="1:25" s="230" customFormat="1" ht="31.15" customHeight="1">
      <c r="A13" s="236">
        <v>1</v>
      </c>
      <c r="B13" s="232" t="s">
        <v>429</v>
      </c>
      <c r="C13" s="228"/>
      <c r="D13" s="228"/>
      <c r="E13" s="228"/>
      <c r="F13" s="228"/>
      <c r="G13" s="234">
        <f>G14</f>
        <v>1142942</v>
      </c>
      <c r="H13" s="234">
        <f t="shared" si="2"/>
        <v>0</v>
      </c>
      <c r="I13" s="234">
        <f t="shared" si="2"/>
        <v>0</v>
      </c>
      <c r="J13" s="234">
        <f t="shared" si="2"/>
        <v>1142942</v>
      </c>
      <c r="K13" s="234">
        <f t="shared" si="2"/>
        <v>0</v>
      </c>
      <c r="L13" s="234">
        <f t="shared" si="2"/>
        <v>0</v>
      </c>
      <c r="M13" s="234">
        <f t="shared" si="2"/>
        <v>0</v>
      </c>
      <c r="N13" s="234">
        <f t="shared" si="2"/>
        <v>0</v>
      </c>
      <c r="O13" s="229">
        <f t="shared" si="2"/>
        <v>265224</v>
      </c>
      <c r="P13" s="234">
        <f t="shared" si="2"/>
        <v>0</v>
      </c>
      <c r="Q13" s="234">
        <f t="shared" si="2"/>
        <v>0</v>
      </c>
      <c r="R13" s="234">
        <f t="shared" si="2"/>
        <v>265224</v>
      </c>
      <c r="S13" s="229">
        <f t="shared" si="2"/>
        <v>712700</v>
      </c>
      <c r="T13" s="234">
        <f t="shared" si="2"/>
        <v>0</v>
      </c>
      <c r="U13" s="234">
        <f t="shared" si="2"/>
        <v>0</v>
      </c>
      <c r="V13" s="234">
        <f t="shared" si="2"/>
        <v>712700</v>
      </c>
    </row>
    <row r="14" spans="1:25" s="235" customFormat="1" ht="45" customHeight="1">
      <c r="A14" s="231" t="s">
        <v>86</v>
      </c>
      <c r="B14" s="237" t="s">
        <v>473</v>
      </c>
      <c r="C14" s="233"/>
      <c r="D14" s="233"/>
      <c r="E14" s="233"/>
      <c r="F14" s="233"/>
      <c r="G14" s="234">
        <f>SUM(G15:G25)</f>
        <v>1142942</v>
      </c>
      <c r="H14" s="234">
        <f t="shared" ref="H14:V14" si="3">SUM(H15:H25)</f>
        <v>0</v>
      </c>
      <c r="I14" s="234">
        <f t="shared" si="3"/>
        <v>0</v>
      </c>
      <c r="J14" s="234">
        <f t="shared" si="3"/>
        <v>1142942</v>
      </c>
      <c r="K14" s="234">
        <f>SUM(K15:K25)</f>
        <v>0</v>
      </c>
      <c r="L14" s="234">
        <f t="shared" si="3"/>
        <v>0</v>
      </c>
      <c r="M14" s="234">
        <f t="shared" si="3"/>
        <v>0</v>
      </c>
      <c r="N14" s="234">
        <f t="shared" si="3"/>
        <v>0</v>
      </c>
      <c r="O14" s="229">
        <f t="shared" si="3"/>
        <v>265224</v>
      </c>
      <c r="P14" s="234">
        <f t="shared" si="3"/>
        <v>0</v>
      </c>
      <c r="Q14" s="234">
        <f t="shared" si="3"/>
        <v>0</v>
      </c>
      <c r="R14" s="234">
        <f t="shared" si="3"/>
        <v>265224</v>
      </c>
      <c r="S14" s="229">
        <f>SUM(S15:S25)</f>
        <v>712700</v>
      </c>
      <c r="T14" s="234">
        <f t="shared" si="3"/>
        <v>0</v>
      </c>
      <c r="U14" s="234">
        <f t="shared" si="3"/>
        <v>0</v>
      </c>
      <c r="V14" s="234">
        <f t="shared" si="3"/>
        <v>712700</v>
      </c>
    </row>
    <row r="15" spans="1:25" s="230" customFormat="1" ht="47.25">
      <c r="A15" s="238">
        <v>1</v>
      </c>
      <c r="B15" s="239" t="s">
        <v>474</v>
      </c>
      <c r="C15" s="240" t="s">
        <v>475</v>
      </c>
      <c r="D15" s="241" t="s">
        <v>476</v>
      </c>
      <c r="E15" s="242" t="s">
        <v>477</v>
      </c>
      <c r="F15" s="243" t="s">
        <v>478</v>
      </c>
      <c r="G15" s="240">
        <v>66000</v>
      </c>
      <c r="H15" s="228"/>
      <c r="I15" s="228"/>
      <c r="J15" s="240">
        <v>66000</v>
      </c>
      <c r="K15" s="228"/>
      <c r="L15" s="228"/>
      <c r="M15" s="228"/>
      <c r="N15" s="228"/>
      <c r="O15" s="244">
        <f>R15</f>
        <v>18048</v>
      </c>
      <c r="P15" s="228"/>
      <c r="Q15" s="228"/>
      <c r="R15" s="245">
        <f>6048+12000</f>
        <v>18048</v>
      </c>
      <c r="S15" s="244">
        <f>V15</f>
        <v>20000</v>
      </c>
      <c r="T15" s="228"/>
      <c r="U15" s="228"/>
      <c r="V15" s="245">
        <v>20000</v>
      </c>
    </row>
    <row r="16" spans="1:25" s="235" customFormat="1" ht="47.25">
      <c r="A16" s="238">
        <f t="shared" ref="A16:A25" si="4">A15+1</f>
        <v>2</v>
      </c>
      <c r="B16" s="239" t="s">
        <v>479</v>
      </c>
      <c r="C16" s="240" t="s">
        <v>480</v>
      </c>
      <c r="D16" s="241" t="s">
        <v>476</v>
      </c>
      <c r="E16" s="242" t="s">
        <v>477</v>
      </c>
      <c r="F16" s="246" t="s">
        <v>481</v>
      </c>
      <c r="G16" s="240">
        <v>65000</v>
      </c>
      <c r="H16" s="247"/>
      <c r="I16" s="247"/>
      <c r="J16" s="240">
        <v>65000</v>
      </c>
      <c r="K16" s="247"/>
      <c r="L16" s="247"/>
      <c r="M16" s="247"/>
      <c r="N16" s="247"/>
      <c r="O16" s="244">
        <f>R16</f>
        <v>18000</v>
      </c>
      <c r="P16" s="228"/>
      <c r="Q16" s="228"/>
      <c r="R16" s="245">
        <v>18000</v>
      </c>
      <c r="S16" s="244">
        <f>V16</f>
        <v>20000</v>
      </c>
      <c r="T16" s="247"/>
      <c r="U16" s="247"/>
      <c r="V16" s="245">
        <v>20000</v>
      </c>
    </row>
    <row r="17" spans="1:22" s="235" customFormat="1" ht="47.25">
      <c r="A17" s="238">
        <f t="shared" si="4"/>
        <v>3</v>
      </c>
      <c r="B17" s="239" t="s">
        <v>482</v>
      </c>
      <c r="C17" s="242" t="s">
        <v>483</v>
      </c>
      <c r="D17" s="241" t="s">
        <v>476</v>
      </c>
      <c r="E17" s="242" t="s">
        <v>484</v>
      </c>
      <c r="F17" s="233" t="s">
        <v>485</v>
      </c>
      <c r="G17" s="245">
        <v>27915</v>
      </c>
      <c r="H17" s="247"/>
      <c r="I17" s="247"/>
      <c r="J17" s="245">
        <v>27915</v>
      </c>
      <c r="K17" s="247"/>
      <c r="L17" s="247"/>
      <c r="M17" s="247"/>
      <c r="N17" s="247"/>
      <c r="O17" s="244">
        <f t="shared" ref="O17:O87" si="5">R17</f>
        <v>10000</v>
      </c>
      <c r="P17" s="228"/>
      <c r="Q17" s="228"/>
      <c r="R17" s="245">
        <v>10000</v>
      </c>
      <c r="S17" s="244">
        <f t="shared" ref="S17:S87" si="6">V17</f>
        <v>15000</v>
      </c>
      <c r="T17" s="247"/>
      <c r="U17" s="247"/>
      <c r="V17" s="245">
        <v>15000</v>
      </c>
    </row>
    <row r="18" spans="1:22" s="230" customFormat="1" ht="47.25">
      <c r="A18" s="238">
        <f t="shared" si="4"/>
        <v>4</v>
      </c>
      <c r="B18" s="239" t="s">
        <v>486</v>
      </c>
      <c r="C18" s="242" t="s">
        <v>475</v>
      </c>
      <c r="D18" s="241" t="s">
        <v>476</v>
      </c>
      <c r="E18" s="242" t="s">
        <v>487</v>
      </c>
      <c r="F18" s="248" t="s">
        <v>488</v>
      </c>
      <c r="G18" s="245">
        <v>49247</v>
      </c>
      <c r="H18" s="228"/>
      <c r="I18" s="228"/>
      <c r="J18" s="245">
        <v>49247</v>
      </c>
      <c r="K18" s="228"/>
      <c r="L18" s="228"/>
      <c r="M18" s="228"/>
      <c r="N18" s="228"/>
      <c r="O18" s="244">
        <f t="shared" si="5"/>
        <v>11539</v>
      </c>
      <c r="P18" s="228"/>
      <c r="Q18" s="228"/>
      <c r="R18" s="245">
        <v>11539</v>
      </c>
      <c r="S18" s="244">
        <f t="shared" si="6"/>
        <v>36000</v>
      </c>
      <c r="T18" s="228"/>
      <c r="U18" s="228"/>
      <c r="V18" s="245">
        <v>36000</v>
      </c>
    </row>
    <row r="19" spans="1:22" s="235" customFormat="1" ht="47.25">
      <c r="A19" s="238">
        <f t="shared" si="4"/>
        <v>5</v>
      </c>
      <c r="B19" s="239" t="s">
        <v>489</v>
      </c>
      <c r="C19" s="248" t="s">
        <v>490</v>
      </c>
      <c r="D19" s="249" t="s">
        <v>491</v>
      </c>
      <c r="E19" s="248" t="s">
        <v>484</v>
      </c>
      <c r="F19" s="250" t="s">
        <v>492</v>
      </c>
      <c r="G19" s="251">
        <v>39000</v>
      </c>
      <c r="H19" s="247"/>
      <c r="I19" s="247"/>
      <c r="J19" s="251">
        <v>39000</v>
      </c>
      <c r="K19" s="247"/>
      <c r="L19" s="247"/>
      <c r="M19" s="247"/>
      <c r="N19" s="247"/>
      <c r="O19" s="244">
        <f t="shared" si="5"/>
        <v>500</v>
      </c>
      <c r="P19" s="228"/>
      <c r="Q19" s="228"/>
      <c r="R19" s="245">
        <v>500</v>
      </c>
      <c r="S19" s="244">
        <f t="shared" si="6"/>
        <v>15000</v>
      </c>
      <c r="T19" s="247"/>
      <c r="U19" s="247"/>
      <c r="V19" s="252">
        <v>15000</v>
      </c>
    </row>
    <row r="20" spans="1:22" s="235" customFormat="1" ht="94.5">
      <c r="A20" s="238">
        <f t="shared" si="4"/>
        <v>6</v>
      </c>
      <c r="B20" s="239" t="s">
        <v>493</v>
      </c>
      <c r="C20" s="248" t="s">
        <v>490</v>
      </c>
      <c r="D20" s="253" t="s">
        <v>494</v>
      </c>
      <c r="E20" s="248" t="s">
        <v>484</v>
      </c>
      <c r="F20" s="250" t="s">
        <v>495</v>
      </c>
      <c r="G20" s="251">
        <v>54780</v>
      </c>
      <c r="H20" s="247"/>
      <c r="I20" s="247"/>
      <c r="J20" s="254">
        <v>54780</v>
      </c>
      <c r="K20" s="247"/>
      <c r="L20" s="247"/>
      <c r="M20" s="247"/>
      <c r="N20" s="247"/>
      <c r="O20" s="244">
        <f t="shared" si="5"/>
        <v>600</v>
      </c>
      <c r="P20" s="228"/>
      <c r="Q20" s="228"/>
      <c r="R20" s="245">
        <v>600</v>
      </c>
      <c r="S20" s="244">
        <f t="shared" si="6"/>
        <v>25000</v>
      </c>
      <c r="T20" s="247"/>
      <c r="U20" s="247"/>
      <c r="V20" s="252">
        <v>25000</v>
      </c>
    </row>
    <row r="21" spans="1:22" s="235" customFormat="1" ht="47.25">
      <c r="A21" s="238">
        <f t="shared" si="4"/>
        <v>7</v>
      </c>
      <c r="B21" s="239" t="s">
        <v>496</v>
      </c>
      <c r="C21" s="248" t="s">
        <v>497</v>
      </c>
      <c r="D21" s="253" t="s">
        <v>494</v>
      </c>
      <c r="E21" s="248" t="s">
        <v>498</v>
      </c>
      <c r="F21" s="255" t="s">
        <v>499</v>
      </c>
      <c r="G21" s="256">
        <v>41000</v>
      </c>
      <c r="H21" s="247"/>
      <c r="I21" s="247"/>
      <c r="J21" s="256">
        <v>41000</v>
      </c>
      <c r="K21" s="247"/>
      <c r="L21" s="247"/>
      <c r="M21" s="247"/>
      <c r="N21" s="247"/>
      <c r="O21" s="244">
        <f t="shared" si="5"/>
        <v>5650</v>
      </c>
      <c r="P21" s="228"/>
      <c r="Q21" s="228"/>
      <c r="R21" s="245">
        <v>5650</v>
      </c>
      <c r="S21" s="244">
        <f t="shared" si="6"/>
        <v>20000</v>
      </c>
      <c r="T21" s="247"/>
      <c r="U21" s="247"/>
      <c r="V21" s="252">
        <v>20000</v>
      </c>
    </row>
    <row r="22" spans="1:22" s="235" customFormat="1" ht="47.25">
      <c r="A22" s="238">
        <f t="shared" si="4"/>
        <v>8</v>
      </c>
      <c r="B22" s="239" t="s">
        <v>500</v>
      </c>
      <c r="C22" s="248" t="s">
        <v>501</v>
      </c>
      <c r="D22" s="241" t="s">
        <v>502</v>
      </c>
      <c r="E22" s="248" t="s">
        <v>484</v>
      </c>
      <c r="F22" s="255" t="s">
        <v>503</v>
      </c>
      <c r="G22" s="256">
        <v>160000</v>
      </c>
      <c r="H22" s="247"/>
      <c r="I22" s="247"/>
      <c r="J22" s="256">
        <v>160000</v>
      </c>
      <c r="K22" s="247"/>
      <c r="L22" s="247"/>
      <c r="M22" s="247"/>
      <c r="N22" s="247"/>
      <c r="O22" s="244">
        <f t="shared" si="5"/>
        <v>40100</v>
      </c>
      <c r="P22" s="228"/>
      <c r="Q22" s="228"/>
      <c r="R22" s="245">
        <v>40100</v>
      </c>
      <c r="S22" s="244">
        <f>V22</f>
        <v>104700</v>
      </c>
      <c r="T22" s="247"/>
      <c r="U22" s="247"/>
      <c r="V22" s="252">
        <v>104700</v>
      </c>
    </row>
    <row r="23" spans="1:22" s="235" customFormat="1" ht="78.75">
      <c r="A23" s="238">
        <f t="shared" si="4"/>
        <v>9</v>
      </c>
      <c r="B23" s="239" t="s">
        <v>504</v>
      </c>
      <c r="C23" s="242" t="s">
        <v>505</v>
      </c>
      <c r="D23" s="241" t="s">
        <v>502</v>
      </c>
      <c r="E23" s="242" t="s">
        <v>484</v>
      </c>
      <c r="F23" s="253" t="s">
        <v>506</v>
      </c>
      <c r="G23" s="256">
        <v>150000</v>
      </c>
      <c r="H23" s="247"/>
      <c r="I23" s="247"/>
      <c r="J23" s="256">
        <f>G23</f>
        <v>150000</v>
      </c>
      <c r="K23" s="247"/>
      <c r="L23" s="247"/>
      <c r="M23" s="247"/>
      <c r="N23" s="247"/>
      <c r="O23" s="244">
        <f t="shared" si="5"/>
        <v>40100</v>
      </c>
      <c r="P23" s="228"/>
      <c r="Q23" s="228"/>
      <c r="R23" s="245">
        <v>40100</v>
      </c>
      <c r="S23" s="244">
        <f t="shared" si="6"/>
        <v>105000</v>
      </c>
      <c r="T23" s="247"/>
      <c r="U23" s="247"/>
      <c r="V23" s="252">
        <v>105000</v>
      </c>
    </row>
    <row r="24" spans="1:22" s="235" customFormat="1" ht="78.75">
      <c r="A24" s="238">
        <f t="shared" si="4"/>
        <v>10</v>
      </c>
      <c r="B24" s="239" t="s">
        <v>507</v>
      </c>
      <c r="C24" s="242" t="s">
        <v>508</v>
      </c>
      <c r="D24" s="241" t="s">
        <v>502</v>
      </c>
      <c r="E24" s="242" t="s">
        <v>484</v>
      </c>
      <c r="F24" s="253" t="s">
        <v>509</v>
      </c>
      <c r="G24" s="256">
        <v>170000</v>
      </c>
      <c r="H24" s="247"/>
      <c r="I24" s="247"/>
      <c r="J24" s="256">
        <f t="shared" ref="J24:J25" si="7">G24</f>
        <v>170000</v>
      </c>
      <c r="K24" s="247"/>
      <c r="L24" s="247"/>
      <c r="M24" s="247"/>
      <c r="N24" s="247"/>
      <c r="O24" s="244">
        <f t="shared" si="5"/>
        <v>40100</v>
      </c>
      <c r="P24" s="228"/>
      <c r="Q24" s="228"/>
      <c r="R24" s="245">
        <v>40100</v>
      </c>
      <c r="S24" s="244">
        <f t="shared" si="6"/>
        <v>122000</v>
      </c>
      <c r="T24" s="247"/>
      <c r="U24" s="247"/>
      <c r="V24" s="252">
        <v>122000</v>
      </c>
    </row>
    <row r="25" spans="1:22" ht="94.5">
      <c r="A25" s="238">
        <f t="shared" si="4"/>
        <v>11</v>
      </c>
      <c r="B25" s="239" t="s">
        <v>510</v>
      </c>
      <c r="C25" s="242" t="s">
        <v>511</v>
      </c>
      <c r="D25" s="241" t="s">
        <v>502</v>
      </c>
      <c r="E25" s="242" t="s">
        <v>484</v>
      </c>
      <c r="F25" s="253" t="s">
        <v>512</v>
      </c>
      <c r="G25" s="256">
        <v>320000</v>
      </c>
      <c r="H25" s="257"/>
      <c r="I25" s="257"/>
      <c r="J25" s="256">
        <f t="shared" si="7"/>
        <v>320000</v>
      </c>
      <c r="K25" s="257"/>
      <c r="L25" s="257"/>
      <c r="M25" s="257"/>
      <c r="N25" s="257"/>
      <c r="O25" s="244">
        <f t="shared" si="5"/>
        <v>80587</v>
      </c>
      <c r="P25" s="228"/>
      <c r="Q25" s="228"/>
      <c r="R25" s="245">
        <f>80587</f>
        <v>80587</v>
      </c>
      <c r="S25" s="244">
        <f t="shared" si="6"/>
        <v>230000</v>
      </c>
      <c r="T25" s="257"/>
      <c r="U25" s="257"/>
      <c r="V25" s="252">
        <v>230000</v>
      </c>
    </row>
    <row r="26" spans="1:22" s="259" customFormat="1" ht="25.9" customHeight="1">
      <c r="A26" s="231" t="s">
        <v>10</v>
      </c>
      <c r="B26" s="232" t="s">
        <v>434</v>
      </c>
      <c r="C26" s="258"/>
      <c r="D26" s="226"/>
      <c r="E26" s="258"/>
      <c r="F26" s="258"/>
      <c r="G26" s="234">
        <f>G27</f>
        <v>91192</v>
      </c>
      <c r="H26" s="234">
        <f t="shared" ref="H26:V27" si="8">H27</f>
        <v>0</v>
      </c>
      <c r="I26" s="234">
        <f t="shared" si="8"/>
        <v>0</v>
      </c>
      <c r="J26" s="234">
        <f t="shared" si="8"/>
        <v>91192</v>
      </c>
      <c r="K26" s="234">
        <f t="shared" si="8"/>
        <v>0</v>
      </c>
      <c r="L26" s="234">
        <f t="shared" si="8"/>
        <v>0</v>
      </c>
      <c r="M26" s="234">
        <f t="shared" si="8"/>
        <v>0</v>
      </c>
      <c r="N26" s="234">
        <f t="shared" si="8"/>
        <v>0</v>
      </c>
      <c r="O26" s="229">
        <f t="shared" si="8"/>
        <v>39474</v>
      </c>
      <c r="P26" s="234">
        <f t="shared" si="8"/>
        <v>0</v>
      </c>
      <c r="Q26" s="234">
        <f t="shared" si="8"/>
        <v>0</v>
      </c>
      <c r="R26" s="234">
        <f t="shared" si="8"/>
        <v>39474</v>
      </c>
      <c r="S26" s="229">
        <f t="shared" si="8"/>
        <v>17500</v>
      </c>
      <c r="T26" s="234">
        <f t="shared" si="8"/>
        <v>0</v>
      </c>
      <c r="U26" s="234">
        <f t="shared" si="8"/>
        <v>0</v>
      </c>
      <c r="V26" s="234">
        <f t="shared" si="8"/>
        <v>17500</v>
      </c>
    </row>
    <row r="27" spans="1:22" s="259" customFormat="1" ht="35.450000000000003" customHeight="1">
      <c r="A27" s="236">
        <v>1</v>
      </c>
      <c r="B27" s="232" t="s">
        <v>429</v>
      </c>
      <c r="C27" s="258"/>
      <c r="D27" s="226"/>
      <c r="E27" s="258"/>
      <c r="F27" s="258"/>
      <c r="G27" s="234">
        <f>G28</f>
        <v>91192</v>
      </c>
      <c r="H27" s="234">
        <f t="shared" si="8"/>
        <v>0</v>
      </c>
      <c r="I27" s="234">
        <f t="shared" si="8"/>
        <v>0</v>
      </c>
      <c r="J27" s="234">
        <f t="shared" si="8"/>
        <v>91192</v>
      </c>
      <c r="K27" s="234">
        <f t="shared" si="8"/>
        <v>0</v>
      </c>
      <c r="L27" s="234">
        <f t="shared" si="8"/>
        <v>0</v>
      </c>
      <c r="M27" s="234">
        <f t="shared" si="8"/>
        <v>0</v>
      </c>
      <c r="N27" s="234">
        <f t="shared" si="8"/>
        <v>0</v>
      </c>
      <c r="O27" s="229">
        <f t="shared" si="8"/>
        <v>39474</v>
      </c>
      <c r="P27" s="234">
        <f t="shared" si="8"/>
        <v>0</v>
      </c>
      <c r="Q27" s="234">
        <f t="shared" si="8"/>
        <v>0</v>
      </c>
      <c r="R27" s="234">
        <f t="shared" si="8"/>
        <v>39474</v>
      </c>
      <c r="S27" s="229">
        <f t="shared" si="8"/>
        <v>17500</v>
      </c>
      <c r="T27" s="234">
        <f t="shared" si="8"/>
        <v>0</v>
      </c>
      <c r="U27" s="234">
        <f t="shared" si="8"/>
        <v>0</v>
      </c>
      <c r="V27" s="234">
        <f t="shared" si="8"/>
        <v>17500</v>
      </c>
    </row>
    <row r="28" spans="1:22" s="259" customFormat="1" ht="51.6" customHeight="1">
      <c r="A28" s="231" t="s">
        <v>86</v>
      </c>
      <c r="B28" s="237" t="s">
        <v>473</v>
      </c>
      <c r="C28" s="258"/>
      <c r="D28" s="226"/>
      <c r="E28" s="258"/>
      <c r="F28" s="258"/>
      <c r="G28" s="234">
        <f t="shared" ref="G28:U28" si="9">SUM(G29:G30)</f>
        <v>91192</v>
      </c>
      <c r="H28" s="234">
        <f t="shared" si="9"/>
        <v>0</v>
      </c>
      <c r="I28" s="234">
        <f t="shared" si="9"/>
        <v>0</v>
      </c>
      <c r="J28" s="234">
        <f t="shared" si="9"/>
        <v>91192</v>
      </c>
      <c r="K28" s="234">
        <f t="shared" si="9"/>
        <v>0</v>
      </c>
      <c r="L28" s="234">
        <f t="shared" si="9"/>
        <v>0</v>
      </c>
      <c r="M28" s="234">
        <f t="shared" si="9"/>
        <v>0</v>
      </c>
      <c r="N28" s="234">
        <f t="shared" si="9"/>
        <v>0</v>
      </c>
      <c r="O28" s="234">
        <f t="shared" si="9"/>
        <v>39474</v>
      </c>
      <c r="P28" s="234">
        <f t="shared" si="9"/>
        <v>0</v>
      </c>
      <c r="Q28" s="234">
        <f t="shared" si="9"/>
        <v>0</v>
      </c>
      <c r="R28" s="234">
        <f t="shared" si="9"/>
        <v>39474</v>
      </c>
      <c r="S28" s="229">
        <f>SUM(S29:S30)</f>
        <v>17500</v>
      </c>
      <c r="T28" s="234">
        <f t="shared" si="9"/>
        <v>0</v>
      </c>
      <c r="U28" s="234">
        <f t="shared" si="9"/>
        <v>0</v>
      </c>
      <c r="V28" s="234">
        <f>SUM(V29:V30)</f>
        <v>17500</v>
      </c>
    </row>
    <row r="29" spans="1:22" ht="141.75">
      <c r="A29" s="260" t="s">
        <v>513</v>
      </c>
      <c r="B29" s="261" t="s">
        <v>514</v>
      </c>
      <c r="C29" s="242" t="s">
        <v>515</v>
      </c>
      <c r="D29" s="262" t="s">
        <v>516</v>
      </c>
      <c r="E29" s="242" t="s">
        <v>484</v>
      </c>
      <c r="F29" s="242" t="s">
        <v>517</v>
      </c>
      <c r="G29" s="263">
        <v>47307</v>
      </c>
      <c r="H29" s="257"/>
      <c r="I29" s="257"/>
      <c r="J29" s="263">
        <v>47307</v>
      </c>
      <c r="K29" s="257"/>
      <c r="L29" s="257"/>
      <c r="M29" s="257"/>
      <c r="N29" s="257"/>
      <c r="O29" s="244">
        <f t="shared" si="5"/>
        <v>27784</v>
      </c>
      <c r="P29" s="228"/>
      <c r="Q29" s="228"/>
      <c r="R29" s="245">
        <v>27784</v>
      </c>
      <c r="S29" s="244">
        <f t="shared" si="6"/>
        <v>12000</v>
      </c>
      <c r="T29" s="257"/>
      <c r="U29" s="257"/>
      <c r="V29" s="245">
        <v>12000</v>
      </c>
    </row>
    <row r="30" spans="1:22" ht="91.15" customHeight="1">
      <c r="A30" s="260" t="s">
        <v>518</v>
      </c>
      <c r="B30" s="264" t="s">
        <v>519</v>
      </c>
      <c r="C30" s="242" t="s">
        <v>520</v>
      </c>
      <c r="D30" s="262" t="s">
        <v>476</v>
      </c>
      <c r="E30" s="262" t="s">
        <v>521</v>
      </c>
      <c r="F30" s="242" t="s">
        <v>522</v>
      </c>
      <c r="G30" s="265">
        <v>43885</v>
      </c>
      <c r="H30" s="265"/>
      <c r="I30" s="257"/>
      <c r="J30" s="265">
        <v>43885</v>
      </c>
      <c r="K30" s="257"/>
      <c r="L30" s="257"/>
      <c r="M30" s="257"/>
      <c r="N30" s="257"/>
      <c r="O30" s="244">
        <f t="shared" si="5"/>
        <v>11690</v>
      </c>
      <c r="P30" s="228"/>
      <c r="Q30" s="228"/>
      <c r="R30" s="265">
        <v>11690</v>
      </c>
      <c r="S30" s="244">
        <f t="shared" si="6"/>
        <v>5500</v>
      </c>
      <c r="T30" s="257"/>
      <c r="U30" s="257"/>
      <c r="V30" s="265">
        <v>5500</v>
      </c>
    </row>
    <row r="31" spans="1:22">
      <c r="A31" s="231" t="s">
        <v>14</v>
      </c>
      <c r="B31" s="232" t="s">
        <v>435</v>
      </c>
      <c r="C31" s="242"/>
      <c r="D31" s="262"/>
      <c r="E31" s="242"/>
      <c r="F31" s="242"/>
      <c r="G31" s="234">
        <f>G32</f>
        <v>67055</v>
      </c>
      <c r="H31" s="234">
        <f t="shared" ref="H31:V32" si="10">H32</f>
        <v>0</v>
      </c>
      <c r="I31" s="234">
        <f t="shared" si="10"/>
        <v>0</v>
      </c>
      <c r="J31" s="234">
        <f t="shared" si="10"/>
        <v>67055</v>
      </c>
      <c r="K31" s="234">
        <f t="shared" si="10"/>
        <v>0</v>
      </c>
      <c r="L31" s="234">
        <f t="shared" si="10"/>
        <v>0</v>
      </c>
      <c r="M31" s="234">
        <f t="shared" si="10"/>
        <v>0</v>
      </c>
      <c r="N31" s="234">
        <f t="shared" si="10"/>
        <v>0</v>
      </c>
      <c r="O31" s="229">
        <f t="shared" si="10"/>
        <v>26100</v>
      </c>
      <c r="P31" s="234">
        <f t="shared" si="10"/>
        <v>0</v>
      </c>
      <c r="Q31" s="234">
        <f t="shared" si="10"/>
        <v>0</v>
      </c>
      <c r="R31" s="234">
        <f t="shared" si="10"/>
        <v>26100</v>
      </c>
      <c r="S31" s="229">
        <f t="shared" si="10"/>
        <v>9400</v>
      </c>
      <c r="T31" s="234">
        <f t="shared" si="10"/>
        <v>0</v>
      </c>
      <c r="U31" s="234">
        <f t="shared" si="10"/>
        <v>0</v>
      </c>
      <c r="V31" s="234">
        <f t="shared" si="10"/>
        <v>9400</v>
      </c>
    </row>
    <row r="32" spans="1:22">
      <c r="A32" s="236">
        <v>1</v>
      </c>
      <c r="B32" s="232" t="s">
        <v>429</v>
      </c>
      <c r="C32" s="243"/>
      <c r="D32" s="243"/>
      <c r="E32" s="243"/>
      <c r="F32" s="243"/>
      <c r="G32" s="234">
        <f>G33</f>
        <v>67055</v>
      </c>
      <c r="H32" s="234">
        <f t="shared" si="10"/>
        <v>0</v>
      </c>
      <c r="I32" s="234">
        <f t="shared" si="10"/>
        <v>0</v>
      </c>
      <c r="J32" s="234">
        <f t="shared" si="10"/>
        <v>67055</v>
      </c>
      <c r="K32" s="234">
        <f t="shared" si="10"/>
        <v>0</v>
      </c>
      <c r="L32" s="234">
        <f t="shared" si="10"/>
        <v>0</v>
      </c>
      <c r="M32" s="234">
        <f t="shared" si="10"/>
        <v>0</v>
      </c>
      <c r="N32" s="234">
        <f t="shared" si="10"/>
        <v>0</v>
      </c>
      <c r="O32" s="229">
        <f t="shared" si="10"/>
        <v>26100</v>
      </c>
      <c r="P32" s="234">
        <f t="shared" si="10"/>
        <v>0</v>
      </c>
      <c r="Q32" s="234">
        <f t="shared" si="10"/>
        <v>0</v>
      </c>
      <c r="R32" s="234">
        <f t="shared" si="10"/>
        <v>26100</v>
      </c>
      <c r="S32" s="229">
        <f t="shared" si="10"/>
        <v>9400</v>
      </c>
      <c r="T32" s="234">
        <f t="shared" si="10"/>
        <v>0</v>
      </c>
      <c r="U32" s="234">
        <f t="shared" si="10"/>
        <v>0</v>
      </c>
      <c r="V32" s="234">
        <f t="shared" si="10"/>
        <v>9400</v>
      </c>
    </row>
    <row r="33" spans="1:22" ht="47.25">
      <c r="A33" s="231" t="s">
        <v>86</v>
      </c>
      <c r="B33" s="237" t="s">
        <v>473</v>
      </c>
      <c r="C33" s="243"/>
      <c r="D33" s="253"/>
      <c r="E33" s="243"/>
      <c r="F33" s="243"/>
      <c r="G33" s="234">
        <f t="shared" ref="G33:U33" si="11">SUM(G34:G35)</f>
        <v>67055</v>
      </c>
      <c r="H33" s="234">
        <f t="shared" si="11"/>
        <v>0</v>
      </c>
      <c r="I33" s="234">
        <f t="shared" si="11"/>
        <v>0</v>
      </c>
      <c r="J33" s="234">
        <f t="shared" si="11"/>
        <v>67055</v>
      </c>
      <c r="K33" s="234">
        <f t="shared" si="11"/>
        <v>0</v>
      </c>
      <c r="L33" s="234">
        <f t="shared" si="11"/>
        <v>0</v>
      </c>
      <c r="M33" s="234">
        <f t="shared" si="11"/>
        <v>0</v>
      </c>
      <c r="N33" s="234">
        <f t="shared" si="11"/>
        <v>0</v>
      </c>
      <c r="O33" s="234">
        <f t="shared" si="11"/>
        <v>26100</v>
      </c>
      <c r="P33" s="234">
        <f t="shared" si="11"/>
        <v>0</v>
      </c>
      <c r="Q33" s="234">
        <f t="shared" si="11"/>
        <v>0</v>
      </c>
      <c r="R33" s="234">
        <f t="shared" si="11"/>
        <v>26100</v>
      </c>
      <c r="S33" s="229">
        <f>SUM(S34:S35)</f>
        <v>9400</v>
      </c>
      <c r="T33" s="234">
        <f t="shared" si="11"/>
        <v>0</v>
      </c>
      <c r="U33" s="234">
        <f t="shared" si="11"/>
        <v>0</v>
      </c>
      <c r="V33" s="234">
        <f>SUM(V34:V35)</f>
        <v>9400</v>
      </c>
    </row>
    <row r="34" spans="1:22" ht="47.25">
      <c r="A34" s="260" t="s">
        <v>513</v>
      </c>
      <c r="B34" s="261" t="s">
        <v>523</v>
      </c>
      <c r="C34" s="242" t="s">
        <v>524</v>
      </c>
      <c r="D34" s="262" t="s">
        <v>525</v>
      </c>
      <c r="E34" s="242" t="s">
        <v>526</v>
      </c>
      <c r="F34" s="242" t="s">
        <v>527</v>
      </c>
      <c r="G34" s="263">
        <v>23454</v>
      </c>
      <c r="H34" s="257"/>
      <c r="I34" s="257"/>
      <c r="J34" s="263">
        <v>23454</v>
      </c>
      <c r="K34" s="257"/>
      <c r="L34" s="257"/>
      <c r="M34" s="257"/>
      <c r="N34" s="257"/>
      <c r="O34" s="244">
        <f t="shared" si="5"/>
        <v>7500</v>
      </c>
      <c r="P34" s="244"/>
      <c r="Q34" s="244"/>
      <c r="R34" s="244">
        <v>7500</v>
      </c>
      <c r="S34" s="244">
        <f t="shared" si="6"/>
        <v>2100</v>
      </c>
      <c r="T34" s="244"/>
      <c r="U34" s="244"/>
      <c r="V34" s="244">
        <v>2100</v>
      </c>
    </row>
    <row r="35" spans="1:22" ht="47.25">
      <c r="A35" s="260" t="s">
        <v>518</v>
      </c>
      <c r="B35" s="266" t="s">
        <v>528</v>
      </c>
      <c r="C35" s="242" t="s">
        <v>529</v>
      </c>
      <c r="D35" s="262" t="s">
        <v>530</v>
      </c>
      <c r="E35" s="242" t="s">
        <v>526</v>
      </c>
      <c r="F35" s="242" t="s">
        <v>531</v>
      </c>
      <c r="G35" s="265">
        <v>43601</v>
      </c>
      <c r="H35" s="265"/>
      <c r="I35" s="257"/>
      <c r="J35" s="265">
        <v>43601</v>
      </c>
      <c r="K35" s="257"/>
      <c r="L35" s="257"/>
      <c r="M35" s="257"/>
      <c r="N35" s="257"/>
      <c r="O35" s="244">
        <f t="shared" si="5"/>
        <v>18600</v>
      </c>
      <c r="P35" s="244"/>
      <c r="Q35" s="244"/>
      <c r="R35" s="244">
        <v>18600</v>
      </c>
      <c r="S35" s="244">
        <f t="shared" si="6"/>
        <v>7300</v>
      </c>
      <c r="T35" s="244"/>
      <c r="U35" s="244"/>
      <c r="V35" s="244">
        <v>7300</v>
      </c>
    </row>
    <row r="36" spans="1:22">
      <c r="A36" s="231" t="s">
        <v>16</v>
      </c>
      <c r="B36" s="232" t="s">
        <v>436</v>
      </c>
      <c r="C36" s="262"/>
      <c r="D36" s="262"/>
      <c r="E36" s="262"/>
      <c r="F36" s="267"/>
      <c r="G36" s="234">
        <f>G37</f>
        <v>56905</v>
      </c>
      <c r="H36" s="234">
        <f t="shared" ref="H36:V37" si="12">H37</f>
        <v>0</v>
      </c>
      <c r="I36" s="234">
        <f t="shared" si="12"/>
        <v>0</v>
      </c>
      <c r="J36" s="234">
        <f t="shared" si="12"/>
        <v>56905</v>
      </c>
      <c r="K36" s="234">
        <f t="shared" si="12"/>
        <v>0</v>
      </c>
      <c r="L36" s="234">
        <f t="shared" si="12"/>
        <v>0</v>
      </c>
      <c r="M36" s="234">
        <f t="shared" si="12"/>
        <v>0</v>
      </c>
      <c r="N36" s="234">
        <f t="shared" si="12"/>
        <v>0</v>
      </c>
      <c r="O36" s="229">
        <f t="shared" si="12"/>
        <v>30000</v>
      </c>
      <c r="P36" s="234">
        <f t="shared" si="12"/>
        <v>0</v>
      </c>
      <c r="Q36" s="234">
        <f t="shared" si="12"/>
        <v>0</v>
      </c>
      <c r="R36" s="234">
        <f t="shared" si="12"/>
        <v>30000</v>
      </c>
      <c r="S36" s="229">
        <f t="shared" si="12"/>
        <v>19000</v>
      </c>
      <c r="T36" s="234">
        <f t="shared" si="12"/>
        <v>0</v>
      </c>
      <c r="U36" s="234">
        <f t="shared" si="12"/>
        <v>0</v>
      </c>
      <c r="V36" s="234">
        <f t="shared" si="12"/>
        <v>19000</v>
      </c>
    </row>
    <row r="37" spans="1:22">
      <c r="A37" s="236">
        <v>1</v>
      </c>
      <c r="B37" s="232" t="s">
        <v>429</v>
      </c>
      <c r="C37" s="248"/>
      <c r="D37" s="241"/>
      <c r="E37" s="242"/>
      <c r="F37" s="267"/>
      <c r="G37" s="234">
        <f>G38</f>
        <v>56905</v>
      </c>
      <c r="H37" s="234">
        <f t="shared" si="12"/>
        <v>0</v>
      </c>
      <c r="I37" s="234">
        <f t="shared" si="12"/>
        <v>0</v>
      </c>
      <c r="J37" s="234">
        <f t="shared" si="12"/>
        <v>56905</v>
      </c>
      <c r="K37" s="234">
        <f t="shared" si="12"/>
        <v>0</v>
      </c>
      <c r="L37" s="234">
        <f t="shared" si="12"/>
        <v>0</v>
      </c>
      <c r="M37" s="234">
        <f t="shared" si="12"/>
        <v>0</v>
      </c>
      <c r="N37" s="234">
        <f t="shared" si="12"/>
        <v>0</v>
      </c>
      <c r="O37" s="229">
        <f t="shared" si="12"/>
        <v>30000</v>
      </c>
      <c r="P37" s="234">
        <f t="shared" si="12"/>
        <v>0</v>
      </c>
      <c r="Q37" s="234">
        <f t="shared" si="12"/>
        <v>0</v>
      </c>
      <c r="R37" s="234">
        <f t="shared" si="12"/>
        <v>30000</v>
      </c>
      <c r="S37" s="229">
        <f t="shared" si="12"/>
        <v>19000</v>
      </c>
      <c r="T37" s="234">
        <f t="shared" si="12"/>
        <v>0</v>
      </c>
      <c r="U37" s="234">
        <f t="shared" si="12"/>
        <v>0</v>
      </c>
      <c r="V37" s="234">
        <f t="shared" si="12"/>
        <v>19000</v>
      </c>
    </row>
    <row r="38" spans="1:22" ht="47.25">
      <c r="A38" s="231" t="s">
        <v>86</v>
      </c>
      <c r="B38" s="237" t="s">
        <v>473</v>
      </c>
      <c r="C38" s="233"/>
      <c r="D38" s="241"/>
      <c r="E38" s="233"/>
      <c r="F38" s="233"/>
      <c r="G38" s="234">
        <f>SUM(G39:G40)</f>
        <v>56905</v>
      </c>
      <c r="H38" s="234">
        <f t="shared" ref="H38:V38" si="13">SUM(H39:H40)</f>
        <v>0</v>
      </c>
      <c r="I38" s="234">
        <f t="shared" si="13"/>
        <v>0</v>
      </c>
      <c r="J38" s="234">
        <f t="shared" si="13"/>
        <v>56905</v>
      </c>
      <c r="K38" s="234">
        <f t="shared" si="13"/>
        <v>0</v>
      </c>
      <c r="L38" s="234">
        <f t="shared" si="13"/>
        <v>0</v>
      </c>
      <c r="M38" s="234">
        <f t="shared" si="13"/>
        <v>0</v>
      </c>
      <c r="N38" s="234">
        <f t="shared" si="13"/>
        <v>0</v>
      </c>
      <c r="O38" s="229">
        <f t="shared" si="13"/>
        <v>30000</v>
      </c>
      <c r="P38" s="234">
        <f t="shared" si="13"/>
        <v>0</v>
      </c>
      <c r="Q38" s="234">
        <f t="shared" si="13"/>
        <v>0</v>
      </c>
      <c r="R38" s="234">
        <f t="shared" si="13"/>
        <v>30000</v>
      </c>
      <c r="S38" s="229">
        <f t="shared" si="13"/>
        <v>19000</v>
      </c>
      <c r="T38" s="234">
        <f t="shared" si="13"/>
        <v>0</v>
      </c>
      <c r="U38" s="234">
        <f t="shared" si="13"/>
        <v>0</v>
      </c>
      <c r="V38" s="234">
        <f t="shared" si="13"/>
        <v>19000</v>
      </c>
    </row>
    <row r="39" spans="1:22" ht="47.25">
      <c r="A39" s="260" t="s">
        <v>513</v>
      </c>
      <c r="B39" s="261" t="s">
        <v>532</v>
      </c>
      <c r="C39" s="242" t="s">
        <v>230</v>
      </c>
      <c r="D39" s="262" t="s">
        <v>533</v>
      </c>
      <c r="E39" s="242" t="s">
        <v>534</v>
      </c>
      <c r="F39" s="242" t="s">
        <v>535</v>
      </c>
      <c r="G39" s="245">
        <v>41000</v>
      </c>
      <c r="H39" s="257"/>
      <c r="I39" s="257"/>
      <c r="J39" s="245">
        <v>41000</v>
      </c>
      <c r="K39" s="257"/>
      <c r="L39" s="257"/>
      <c r="M39" s="257"/>
      <c r="N39" s="257"/>
      <c r="O39" s="244">
        <f t="shared" si="5"/>
        <v>21200</v>
      </c>
      <c r="P39" s="228"/>
      <c r="Q39" s="228"/>
      <c r="R39" s="245">
        <v>21200</v>
      </c>
      <c r="S39" s="244">
        <f t="shared" si="6"/>
        <v>14000</v>
      </c>
      <c r="T39" s="257"/>
      <c r="U39" s="257"/>
      <c r="V39" s="245">
        <v>14000</v>
      </c>
    </row>
    <row r="40" spans="1:22" ht="47.25">
      <c r="A40" s="268">
        <v>2</v>
      </c>
      <c r="B40" s="261" t="s">
        <v>536</v>
      </c>
      <c r="C40" s="242" t="s">
        <v>230</v>
      </c>
      <c r="D40" s="262" t="s">
        <v>537</v>
      </c>
      <c r="E40" s="242" t="s">
        <v>484</v>
      </c>
      <c r="F40" s="242" t="s">
        <v>538</v>
      </c>
      <c r="G40" s="245">
        <v>15905</v>
      </c>
      <c r="H40" s="257"/>
      <c r="I40" s="257"/>
      <c r="J40" s="245">
        <v>15905</v>
      </c>
      <c r="K40" s="257"/>
      <c r="L40" s="257"/>
      <c r="M40" s="257"/>
      <c r="N40" s="257"/>
      <c r="O40" s="244">
        <f t="shared" si="5"/>
        <v>8800</v>
      </c>
      <c r="P40" s="228"/>
      <c r="Q40" s="228"/>
      <c r="R40" s="245">
        <v>8800</v>
      </c>
      <c r="S40" s="244">
        <f t="shared" si="6"/>
        <v>5000</v>
      </c>
      <c r="T40" s="257"/>
      <c r="U40" s="257"/>
      <c r="V40" s="245">
        <v>5000</v>
      </c>
    </row>
    <row r="41" spans="1:22" ht="27" customHeight="1">
      <c r="A41" s="231" t="s">
        <v>18</v>
      </c>
      <c r="B41" s="232" t="s">
        <v>437</v>
      </c>
      <c r="C41" s="248"/>
      <c r="D41" s="242"/>
      <c r="E41" s="269"/>
      <c r="F41" s="253"/>
      <c r="G41" s="234">
        <f>G42</f>
        <v>24997</v>
      </c>
      <c r="H41" s="234">
        <f t="shared" ref="H41:V43" si="14">H42</f>
        <v>0</v>
      </c>
      <c r="I41" s="234">
        <f t="shared" si="14"/>
        <v>0</v>
      </c>
      <c r="J41" s="234">
        <f t="shared" si="14"/>
        <v>24997</v>
      </c>
      <c r="K41" s="234">
        <f t="shared" si="14"/>
        <v>0</v>
      </c>
      <c r="L41" s="234">
        <f t="shared" si="14"/>
        <v>0</v>
      </c>
      <c r="M41" s="234">
        <f t="shared" si="14"/>
        <v>0</v>
      </c>
      <c r="N41" s="234">
        <f t="shared" si="14"/>
        <v>0</v>
      </c>
      <c r="O41" s="229">
        <f t="shared" si="14"/>
        <v>17600</v>
      </c>
      <c r="P41" s="234">
        <f t="shared" si="14"/>
        <v>0</v>
      </c>
      <c r="Q41" s="234">
        <f t="shared" si="14"/>
        <v>0</v>
      </c>
      <c r="R41" s="234">
        <f t="shared" si="14"/>
        <v>17600</v>
      </c>
      <c r="S41" s="229">
        <f t="shared" si="14"/>
        <v>6000</v>
      </c>
      <c r="T41" s="234">
        <f t="shared" si="14"/>
        <v>0</v>
      </c>
      <c r="U41" s="234">
        <f t="shared" si="14"/>
        <v>0</v>
      </c>
      <c r="V41" s="234">
        <f t="shared" si="14"/>
        <v>6000</v>
      </c>
    </row>
    <row r="42" spans="1:22" ht="27.6" customHeight="1">
      <c r="A42" s="236">
        <v>1</v>
      </c>
      <c r="B42" s="232" t="s">
        <v>429</v>
      </c>
      <c r="C42" s="243"/>
      <c r="D42" s="242"/>
      <c r="E42" s="248"/>
      <c r="F42" s="270"/>
      <c r="G42" s="234">
        <f>G43</f>
        <v>24997</v>
      </c>
      <c r="H42" s="234">
        <f t="shared" si="14"/>
        <v>0</v>
      </c>
      <c r="I42" s="234">
        <f t="shared" si="14"/>
        <v>0</v>
      </c>
      <c r="J42" s="234">
        <f t="shared" si="14"/>
        <v>24997</v>
      </c>
      <c r="K42" s="234">
        <f t="shared" si="14"/>
        <v>0</v>
      </c>
      <c r="L42" s="234">
        <f t="shared" si="14"/>
        <v>0</v>
      </c>
      <c r="M42" s="234">
        <f t="shared" si="14"/>
        <v>0</v>
      </c>
      <c r="N42" s="234">
        <f t="shared" si="14"/>
        <v>0</v>
      </c>
      <c r="O42" s="229">
        <f t="shared" si="14"/>
        <v>17600</v>
      </c>
      <c r="P42" s="234">
        <f t="shared" si="14"/>
        <v>0</v>
      </c>
      <c r="Q42" s="234">
        <f t="shared" si="14"/>
        <v>0</v>
      </c>
      <c r="R42" s="234">
        <f t="shared" si="14"/>
        <v>17600</v>
      </c>
      <c r="S42" s="229">
        <f t="shared" si="14"/>
        <v>6000</v>
      </c>
      <c r="T42" s="234">
        <f t="shared" si="14"/>
        <v>0</v>
      </c>
      <c r="U42" s="234">
        <f t="shared" si="14"/>
        <v>0</v>
      </c>
      <c r="V42" s="234">
        <f t="shared" si="14"/>
        <v>6000</v>
      </c>
    </row>
    <row r="43" spans="1:22" ht="43.9" customHeight="1">
      <c r="A43" s="231" t="s">
        <v>86</v>
      </c>
      <c r="B43" s="237" t="s">
        <v>473</v>
      </c>
      <c r="C43" s="243"/>
      <c r="D43" s="242"/>
      <c r="E43" s="243"/>
      <c r="F43" s="270"/>
      <c r="G43" s="234">
        <f>G44</f>
        <v>24997</v>
      </c>
      <c r="H43" s="234">
        <f t="shared" si="14"/>
        <v>0</v>
      </c>
      <c r="I43" s="234">
        <f t="shared" si="14"/>
        <v>0</v>
      </c>
      <c r="J43" s="234">
        <f t="shared" si="14"/>
        <v>24997</v>
      </c>
      <c r="K43" s="234">
        <f t="shared" si="14"/>
        <v>0</v>
      </c>
      <c r="L43" s="234">
        <f t="shared" si="14"/>
        <v>0</v>
      </c>
      <c r="M43" s="234">
        <f t="shared" si="14"/>
        <v>0</v>
      </c>
      <c r="N43" s="234">
        <f t="shared" si="14"/>
        <v>0</v>
      </c>
      <c r="O43" s="229">
        <f t="shared" si="14"/>
        <v>17600</v>
      </c>
      <c r="P43" s="234">
        <f t="shared" si="14"/>
        <v>0</v>
      </c>
      <c r="Q43" s="234">
        <f t="shared" si="14"/>
        <v>0</v>
      </c>
      <c r="R43" s="234">
        <f t="shared" si="14"/>
        <v>17600</v>
      </c>
      <c r="S43" s="229">
        <f t="shared" si="14"/>
        <v>6000</v>
      </c>
      <c r="T43" s="234">
        <f t="shared" si="14"/>
        <v>0</v>
      </c>
      <c r="U43" s="234">
        <f t="shared" si="14"/>
        <v>0</v>
      </c>
      <c r="V43" s="234">
        <f t="shared" si="14"/>
        <v>6000</v>
      </c>
    </row>
    <row r="44" spans="1:22" ht="47.25">
      <c r="A44" s="260" t="s">
        <v>513</v>
      </c>
      <c r="B44" s="271" t="s">
        <v>539</v>
      </c>
      <c r="C44" s="242" t="s">
        <v>240</v>
      </c>
      <c r="D44" s="262" t="s">
        <v>540</v>
      </c>
      <c r="E44" s="242" t="s">
        <v>487</v>
      </c>
      <c r="F44" s="242" t="s">
        <v>541</v>
      </c>
      <c r="G44" s="245">
        <v>24997</v>
      </c>
      <c r="H44" s="257"/>
      <c r="I44" s="257"/>
      <c r="J44" s="245">
        <v>24997</v>
      </c>
      <c r="K44" s="257"/>
      <c r="L44" s="257"/>
      <c r="M44" s="257"/>
      <c r="N44" s="257"/>
      <c r="O44" s="244">
        <f t="shared" si="5"/>
        <v>17600</v>
      </c>
      <c r="P44" s="228"/>
      <c r="Q44" s="228"/>
      <c r="R44" s="245">
        <v>17600</v>
      </c>
      <c r="S44" s="244">
        <f t="shared" si="6"/>
        <v>6000</v>
      </c>
      <c r="T44" s="257"/>
      <c r="U44" s="257"/>
      <c r="V44" s="245">
        <v>6000</v>
      </c>
    </row>
    <row r="45" spans="1:22" ht="18.75" customHeight="1">
      <c r="A45" s="231" t="s">
        <v>45</v>
      </c>
      <c r="B45" s="232" t="s">
        <v>438</v>
      </c>
      <c r="C45" s="233"/>
      <c r="D45" s="242"/>
      <c r="E45" s="243"/>
      <c r="F45" s="270"/>
      <c r="G45" s="234">
        <f>G46</f>
        <v>115178</v>
      </c>
      <c r="H45" s="234">
        <f t="shared" ref="H45:V46" si="15">H46</f>
        <v>0</v>
      </c>
      <c r="I45" s="234">
        <f t="shared" si="15"/>
        <v>0</v>
      </c>
      <c r="J45" s="234">
        <f t="shared" si="15"/>
        <v>101778</v>
      </c>
      <c r="K45" s="234">
        <f t="shared" si="15"/>
        <v>0</v>
      </c>
      <c r="L45" s="234">
        <f t="shared" si="15"/>
        <v>0</v>
      </c>
      <c r="M45" s="234">
        <f t="shared" si="15"/>
        <v>0</v>
      </c>
      <c r="N45" s="234">
        <f t="shared" si="15"/>
        <v>0</v>
      </c>
      <c r="O45" s="229">
        <f t="shared" si="15"/>
        <v>58717</v>
      </c>
      <c r="P45" s="234">
        <f t="shared" si="15"/>
        <v>0</v>
      </c>
      <c r="Q45" s="234">
        <f t="shared" si="15"/>
        <v>0</v>
      </c>
      <c r="R45" s="234">
        <f t="shared" si="15"/>
        <v>58717</v>
      </c>
      <c r="S45" s="229">
        <f t="shared" si="15"/>
        <v>37000</v>
      </c>
      <c r="T45" s="234">
        <f t="shared" si="15"/>
        <v>0</v>
      </c>
      <c r="U45" s="234">
        <f t="shared" si="15"/>
        <v>0</v>
      </c>
      <c r="V45" s="234">
        <f t="shared" si="15"/>
        <v>37000</v>
      </c>
    </row>
    <row r="46" spans="1:22" ht="22.5" customHeight="1">
      <c r="A46" s="236">
        <v>1</v>
      </c>
      <c r="B46" s="232" t="s">
        <v>429</v>
      </c>
      <c r="C46" s="233"/>
      <c r="D46" s="242"/>
      <c r="E46" s="243"/>
      <c r="F46" s="270"/>
      <c r="G46" s="234">
        <f>G47</f>
        <v>115178</v>
      </c>
      <c r="H46" s="234">
        <f t="shared" si="15"/>
        <v>0</v>
      </c>
      <c r="I46" s="234">
        <f t="shared" si="15"/>
        <v>0</v>
      </c>
      <c r="J46" s="234">
        <f t="shared" si="15"/>
        <v>101778</v>
      </c>
      <c r="K46" s="234">
        <f t="shared" si="15"/>
        <v>0</v>
      </c>
      <c r="L46" s="234">
        <f t="shared" si="15"/>
        <v>0</v>
      </c>
      <c r="M46" s="234">
        <f t="shared" si="15"/>
        <v>0</v>
      </c>
      <c r="N46" s="234">
        <f t="shared" si="15"/>
        <v>0</v>
      </c>
      <c r="O46" s="229">
        <f t="shared" si="15"/>
        <v>58717</v>
      </c>
      <c r="P46" s="234">
        <f t="shared" si="15"/>
        <v>0</v>
      </c>
      <c r="Q46" s="234">
        <f t="shared" si="15"/>
        <v>0</v>
      </c>
      <c r="R46" s="234">
        <f t="shared" si="15"/>
        <v>58717</v>
      </c>
      <c r="S46" s="229">
        <f t="shared" si="15"/>
        <v>37000</v>
      </c>
      <c r="T46" s="234">
        <f t="shared" si="15"/>
        <v>0</v>
      </c>
      <c r="U46" s="234">
        <f t="shared" si="15"/>
        <v>0</v>
      </c>
      <c r="V46" s="234">
        <f t="shared" si="15"/>
        <v>37000</v>
      </c>
    </row>
    <row r="47" spans="1:22" ht="47.25">
      <c r="A47" s="231" t="s">
        <v>86</v>
      </c>
      <c r="B47" s="237" t="s">
        <v>473</v>
      </c>
      <c r="C47" s="262"/>
      <c r="D47" s="242"/>
      <c r="E47" s="243"/>
      <c r="F47" s="270"/>
      <c r="G47" s="234">
        <f>SUM(G48:G51)</f>
        <v>115178</v>
      </c>
      <c r="H47" s="234">
        <f t="shared" ref="H47:V47" si="16">SUM(H48:H51)</f>
        <v>0</v>
      </c>
      <c r="I47" s="234">
        <f t="shared" si="16"/>
        <v>0</v>
      </c>
      <c r="J47" s="234">
        <f t="shared" si="16"/>
        <v>101778</v>
      </c>
      <c r="K47" s="234">
        <f t="shared" si="16"/>
        <v>0</v>
      </c>
      <c r="L47" s="234">
        <f t="shared" si="16"/>
        <v>0</v>
      </c>
      <c r="M47" s="234">
        <f t="shared" si="16"/>
        <v>0</v>
      </c>
      <c r="N47" s="234">
        <f t="shared" si="16"/>
        <v>0</v>
      </c>
      <c r="O47" s="229">
        <f t="shared" si="16"/>
        <v>58717</v>
      </c>
      <c r="P47" s="234">
        <f t="shared" si="16"/>
        <v>0</v>
      </c>
      <c r="Q47" s="234">
        <f t="shared" si="16"/>
        <v>0</v>
      </c>
      <c r="R47" s="234">
        <f t="shared" si="16"/>
        <v>58717</v>
      </c>
      <c r="S47" s="229">
        <f t="shared" si="16"/>
        <v>37000</v>
      </c>
      <c r="T47" s="234">
        <f t="shared" si="16"/>
        <v>0</v>
      </c>
      <c r="U47" s="234">
        <f t="shared" si="16"/>
        <v>0</v>
      </c>
      <c r="V47" s="234">
        <f t="shared" si="16"/>
        <v>37000</v>
      </c>
    </row>
    <row r="48" spans="1:22" ht="47.25">
      <c r="A48" s="260" t="s">
        <v>513</v>
      </c>
      <c r="B48" s="272" t="s">
        <v>542</v>
      </c>
      <c r="C48" s="243" t="s">
        <v>543</v>
      </c>
      <c r="D48" s="243" t="s">
        <v>544</v>
      </c>
      <c r="E48" s="243" t="s">
        <v>545</v>
      </c>
      <c r="F48" s="243" t="s">
        <v>546</v>
      </c>
      <c r="G48" s="252">
        <v>26465</v>
      </c>
      <c r="H48" s="257"/>
      <c r="I48" s="257"/>
      <c r="J48" s="252">
        <f>G48-3400</f>
        <v>23065</v>
      </c>
      <c r="K48" s="257"/>
      <c r="L48" s="257"/>
      <c r="M48" s="257"/>
      <c r="N48" s="257"/>
      <c r="O48" s="244">
        <f t="shared" si="5"/>
        <v>10500</v>
      </c>
      <c r="P48" s="228"/>
      <c r="Q48" s="228"/>
      <c r="R48" s="273">
        <v>10500</v>
      </c>
      <c r="S48" s="244">
        <f t="shared" si="6"/>
        <v>11000</v>
      </c>
      <c r="T48" s="257"/>
      <c r="U48" s="257"/>
      <c r="V48" s="245">
        <v>11000</v>
      </c>
    </row>
    <row r="49" spans="1:22" ht="50.45" customHeight="1">
      <c r="A49" s="274">
        <f>A48+1</f>
        <v>2</v>
      </c>
      <c r="B49" s="272" t="s">
        <v>547</v>
      </c>
      <c r="C49" s="243" t="s">
        <v>543</v>
      </c>
      <c r="D49" s="253" t="s">
        <v>548</v>
      </c>
      <c r="E49" s="243" t="s">
        <v>549</v>
      </c>
      <c r="F49" s="243" t="s">
        <v>550</v>
      </c>
      <c r="G49" s="273">
        <v>34713</v>
      </c>
      <c r="H49" s="257"/>
      <c r="I49" s="257"/>
      <c r="J49" s="252">
        <f>G49-3400</f>
        <v>31313</v>
      </c>
      <c r="K49" s="257"/>
      <c r="L49" s="257"/>
      <c r="M49" s="257"/>
      <c r="N49" s="257"/>
      <c r="O49" s="244">
        <f t="shared" si="5"/>
        <v>25286</v>
      </c>
      <c r="P49" s="228"/>
      <c r="Q49" s="228"/>
      <c r="R49" s="273">
        <v>25286</v>
      </c>
      <c r="S49" s="244">
        <f t="shared" si="6"/>
        <v>5000</v>
      </c>
      <c r="T49" s="257"/>
      <c r="U49" s="257"/>
      <c r="V49" s="245">
        <v>5000</v>
      </c>
    </row>
    <row r="50" spans="1:22" ht="47.25">
      <c r="A50" s="274">
        <f t="shared" ref="A50:A51" si="17">A49+1</f>
        <v>3</v>
      </c>
      <c r="B50" s="272" t="s">
        <v>551</v>
      </c>
      <c r="C50" s="243" t="s">
        <v>543</v>
      </c>
      <c r="D50" s="243" t="s">
        <v>552</v>
      </c>
      <c r="E50" s="243" t="s">
        <v>549</v>
      </c>
      <c r="F50" s="243" t="s">
        <v>553</v>
      </c>
      <c r="G50" s="273">
        <v>29200</v>
      </c>
      <c r="H50" s="257"/>
      <c r="I50" s="257"/>
      <c r="J50" s="252">
        <f>G50-3400</f>
        <v>25800</v>
      </c>
      <c r="K50" s="257"/>
      <c r="L50" s="257"/>
      <c r="M50" s="257"/>
      <c r="N50" s="257"/>
      <c r="O50" s="244">
        <f t="shared" si="5"/>
        <v>10481</v>
      </c>
      <c r="P50" s="228"/>
      <c r="Q50" s="228"/>
      <c r="R50" s="273">
        <v>10481</v>
      </c>
      <c r="S50" s="244">
        <f t="shared" si="6"/>
        <v>13000</v>
      </c>
      <c r="T50" s="257"/>
      <c r="U50" s="257"/>
      <c r="V50" s="245">
        <v>13000</v>
      </c>
    </row>
    <row r="51" spans="1:22" ht="49.5">
      <c r="A51" s="274">
        <f t="shared" si="17"/>
        <v>4</v>
      </c>
      <c r="B51" s="275" t="s">
        <v>554</v>
      </c>
      <c r="C51" s="276" t="s">
        <v>543</v>
      </c>
      <c r="D51" s="276" t="s">
        <v>555</v>
      </c>
      <c r="E51" s="276" t="s">
        <v>487</v>
      </c>
      <c r="F51" s="243" t="s">
        <v>556</v>
      </c>
      <c r="G51" s="277">
        <v>24800</v>
      </c>
      <c r="H51" s="277"/>
      <c r="I51" s="257"/>
      <c r="J51" s="277">
        <f>24800-3200</f>
        <v>21600</v>
      </c>
      <c r="K51" s="257"/>
      <c r="L51" s="257"/>
      <c r="M51" s="257"/>
      <c r="N51" s="257"/>
      <c r="O51" s="244">
        <f t="shared" si="5"/>
        <v>12450</v>
      </c>
      <c r="P51" s="228"/>
      <c r="Q51" s="228"/>
      <c r="R51" s="277">
        <v>12450</v>
      </c>
      <c r="S51" s="244">
        <f t="shared" si="6"/>
        <v>8000</v>
      </c>
      <c r="T51" s="257"/>
      <c r="U51" s="257"/>
      <c r="V51" s="265">
        <v>8000</v>
      </c>
    </row>
    <row r="52" spans="1:22" ht="26.45" customHeight="1">
      <c r="A52" s="231" t="s">
        <v>182</v>
      </c>
      <c r="B52" s="232" t="s">
        <v>455</v>
      </c>
      <c r="C52" s="243"/>
      <c r="D52" s="242"/>
      <c r="E52" s="243"/>
      <c r="F52" s="270"/>
      <c r="G52" s="234">
        <f>G53</f>
        <v>14842</v>
      </c>
      <c r="H52" s="234">
        <f t="shared" ref="H52:V54" si="18">H53</f>
        <v>0</v>
      </c>
      <c r="I52" s="234">
        <f t="shared" si="18"/>
        <v>0</v>
      </c>
      <c r="J52" s="234">
        <f t="shared" si="18"/>
        <v>14842</v>
      </c>
      <c r="K52" s="234">
        <f t="shared" si="18"/>
        <v>0</v>
      </c>
      <c r="L52" s="234">
        <f t="shared" si="18"/>
        <v>0</v>
      </c>
      <c r="M52" s="234">
        <f t="shared" si="18"/>
        <v>0</v>
      </c>
      <c r="N52" s="234">
        <f t="shared" si="18"/>
        <v>0</v>
      </c>
      <c r="O52" s="229">
        <f t="shared" si="18"/>
        <v>10700</v>
      </c>
      <c r="P52" s="234">
        <f t="shared" si="18"/>
        <v>0</v>
      </c>
      <c r="Q52" s="234">
        <f t="shared" si="18"/>
        <v>0</v>
      </c>
      <c r="R52" s="234">
        <f t="shared" si="18"/>
        <v>10700</v>
      </c>
      <c r="S52" s="229">
        <f t="shared" si="18"/>
        <v>2500</v>
      </c>
      <c r="T52" s="234">
        <f t="shared" si="18"/>
        <v>0</v>
      </c>
      <c r="U52" s="234">
        <f t="shared" si="18"/>
        <v>0</v>
      </c>
      <c r="V52" s="234">
        <f t="shared" si="18"/>
        <v>2500</v>
      </c>
    </row>
    <row r="53" spans="1:22" ht="21" customHeight="1">
      <c r="A53" s="236">
        <v>1</v>
      </c>
      <c r="B53" s="232" t="s">
        <v>429</v>
      </c>
      <c r="C53" s="243"/>
      <c r="D53" s="242"/>
      <c r="E53" s="243"/>
      <c r="F53" s="270"/>
      <c r="G53" s="234">
        <f>G54</f>
        <v>14842</v>
      </c>
      <c r="H53" s="234">
        <f t="shared" si="18"/>
        <v>0</v>
      </c>
      <c r="I53" s="234">
        <f t="shared" si="18"/>
        <v>0</v>
      </c>
      <c r="J53" s="234">
        <f t="shared" si="18"/>
        <v>14842</v>
      </c>
      <c r="K53" s="234">
        <f t="shared" si="18"/>
        <v>0</v>
      </c>
      <c r="L53" s="234">
        <f t="shared" si="18"/>
        <v>0</v>
      </c>
      <c r="M53" s="234">
        <f t="shared" si="18"/>
        <v>0</v>
      </c>
      <c r="N53" s="234">
        <f t="shared" si="18"/>
        <v>0</v>
      </c>
      <c r="O53" s="229">
        <f t="shared" si="18"/>
        <v>10700</v>
      </c>
      <c r="P53" s="234">
        <f t="shared" si="18"/>
        <v>0</v>
      </c>
      <c r="Q53" s="234">
        <f t="shared" si="18"/>
        <v>0</v>
      </c>
      <c r="R53" s="234">
        <f t="shared" si="18"/>
        <v>10700</v>
      </c>
      <c r="S53" s="229">
        <f t="shared" si="18"/>
        <v>2500</v>
      </c>
      <c r="T53" s="234">
        <f t="shared" si="18"/>
        <v>0</v>
      </c>
      <c r="U53" s="234">
        <f t="shared" si="18"/>
        <v>0</v>
      </c>
      <c r="V53" s="234">
        <f t="shared" si="18"/>
        <v>2500</v>
      </c>
    </row>
    <row r="54" spans="1:22" ht="47.25">
      <c r="A54" s="231" t="s">
        <v>86</v>
      </c>
      <c r="B54" s="237" t="s">
        <v>473</v>
      </c>
      <c r="C54" s="243"/>
      <c r="D54" s="242"/>
      <c r="E54" s="243"/>
      <c r="F54" s="270"/>
      <c r="G54" s="234">
        <f>G55</f>
        <v>14842</v>
      </c>
      <c r="H54" s="234">
        <f t="shared" si="18"/>
        <v>0</v>
      </c>
      <c r="I54" s="234">
        <f t="shared" si="18"/>
        <v>0</v>
      </c>
      <c r="J54" s="234">
        <f t="shared" si="18"/>
        <v>14842</v>
      </c>
      <c r="K54" s="234">
        <f t="shared" si="18"/>
        <v>0</v>
      </c>
      <c r="L54" s="234">
        <f t="shared" si="18"/>
        <v>0</v>
      </c>
      <c r="M54" s="234">
        <f t="shared" si="18"/>
        <v>0</v>
      </c>
      <c r="N54" s="234">
        <f t="shared" si="18"/>
        <v>0</v>
      </c>
      <c r="O54" s="229">
        <f t="shared" si="18"/>
        <v>10700</v>
      </c>
      <c r="P54" s="234">
        <f t="shared" si="18"/>
        <v>0</v>
      </c>
      <c r="Q54" s="234">
        <f t="shared" si="18"/>
        <v>0</v>
      </c>
      <c r="R54" s="234">
        <f t="shared" si="18"/>
        <v>10700</v>
      </c>
      <c r="S54" s="229">
        <f t="shared" si="18"/>
        <v>2500</v>
      </c>
      <c r="T54" s="234">
        <f t="shared" si="18"/>
        <v>0</v>
      </c>
      <c r="U54" s="234">
        <f t="shared" si="18"/>
        <v>0</v>
      </c>
      <c r="V54" s="234">
        <f t="shared" si="18"/>
        <v>2500</v>
      </c>
    </row>
    <row r="55" spans="1:22" ht="47.25">
      <c r="A55" s="260"/>
      <c r="B55" s="278" t="s">
        <v>557</v>
      </c>
      <c r="C55" s="279" t="s">
        <v>558</v>
      </c>
      <c r="D55" s="279" t="s">
        <v>559</v>
      </c>
      <c r="E55" s="279" t="s">
        <v>526</v>
      </c>
      <c r="F55" s="280" t="s">
        <v>560</v>
      </c>
      <c r="G55" s="281">
        <v>14842</v>
      </c>
      <c r="H55" s="281"/>
      <c r="I55" s="257"/>
      <c r="J55" s="281">
        <v>14842</v>
      </c>
      <c r="K55" s="257"/>
      <c r="L55" s="257"/>
      <c r="M55" s="257"/>
      <c r="N55" s="257"/>
      <c r="O55" s="244">
        <f t="shared" si="5"/>
        <v>10700</v>
      </c>
      <c r="P55" s="228"/>
      <c r="Q55" s="228"/>
      <c r="R55" s="277">
        <v>10700</v>
      </c>
      <c r="S55" s="244">
        <f t="shared" ref="S55" si="19">V55</f>
        <v>2500</v>
      </c>
      <c r="T55" s="257"/>
      <c r="U55" s="257"/>
      <c r="V55" s="265">
        <v>2500</v>
      </c>
    </row>
    <row r="56" spans="1:22" ht="18" customHeight="1">
      <c r="A56" s="231" t="s">
        <v>561</v>
      </c>
      <c r="B56" s="232" t="s">
        <v>439</v>
      </c>
      <c r="C56" s="243"/>
      <c r="D56" s="242"/>
      <c r="E56" s="243"/>
      <c r="F56" s="270"/>
      <c r="G56" s="234">
        <f>G57</f>
        <v>35000</v>
      </c>
      <c r="H56" s="234">
        <f t="shared" ref="H56:V58" si="20">H57</f>
        <v>0</v>
      </c>
      <c r="I56" s="234">
        <f t="shared" si="20"/>
        <v>0</v>
      </c>
      <c r="J56" s="234">
        <f t="shared" si="20"/>
        <v>35000</v>
      </c>
      <c r="K56" s="234">
        <f t="shared" si="20"/>
        <v>0</v>
      </c>
      <c r="L56" s="234">
        <f t="shared" si="20"/>
        <v>0</v>
      </c>
      <c r="M56" s="234">
        <f t="shared" si="20"/>
        <v>0</v>
      </c>
      <c r="N56" s="234">
        <f t="shared" si="20"/>
        <v>0</v>
      </c>
      <c r="O56" s="229">
        <f t="shared" si="20"/>
        <v>10000</v>
      </c>
      <c r="P56" s="234">
        <f t="shared" si="20"/>
        <v>0</v>
      </c>
      <c r="Q56" s="234">
        <f t="shared" si="20"/>
        <v>0</v>
      </c>
      <c r="R56" s="234">
        <f t="shared" si="20"/>
        <v>10000</v>
      </c>
      <c r="S56" s="229">
        <f t="shared" si="20"/>
        <v>23000</v>
      </c>
      <c r="T56" s="234">
        <f t="shared" si="20"/>
        <v>0</v>
      </c>
      <c r="U56" s="234">
        <f t="shared" si="20"/>
        <v>0</v>
      </c>
      <c r="V56" s="234">
        <f t="shared" si="20"/>
        <v>23000</v>
      </c>
    </row>
    <row r="57" spans="1:22" ht="21" customHeight="1">
      <c r="A57" s="236">
        <v>1</v>
      </c>
      <c r="B57" s="232" t="s">
        <v>429</v>
      </c>
      <c r="C57" s="243"/>
      <c r="D57" s="242"/>
      <c r="E57" s="243"/>
      <c r="F57" s="270"/>
      <c r="G57" s="234">
        <f>G58</f>
        <v>35000</v>
      </c>
      <c r="H57" s="234">
        <f t="shared" si="20"/>
        <v>0</v>
      </c>
      <c r="I57" s="234">
        <f t="shared" si="20"/>
        <v>0</v>
      </c>
      <c r="J57" s="234">
        <f t="shared" si="20"/>
        <v>35000</v>
      </c>
      <c r="K57" s="234">
        <f t="shared" si="20"/>
        <v>0</v>
      </c>
      <c r="L57" s="234">
        <f t="shared" si="20"/>
        <v>0</v>
      </c>
      <c r="M57" s="234">
        <f t="shared" si="20"/>
        <v>0</v>
      </c>
      <c r="N57" s="234">
        <f t="shared" si="20"/>
        <v>0</v>
      </c>
      <c r="O57" s="229">
        <f t="shared" si="20"/>
        <v>10000</v>
      </c>
      <c r="P57" s="234">
        <f t="shared" si="20"/>
        <v>0</v>
      </c>
      <c r="Q57" s="234">
        <f t="shared" si="20"/>
        <v>0</v>
      </c>
      <c r="R57" s="234">
        <f t="shared" si="20"/>
        <v>10000</v>
      </c>
      <c r="S57" s="229">
        <f t="shared" si="20"/>
        <v>23000</v>
      </c>
      <c r="T57" s="234">
        <f t="shared" si="20"/>
        <v>0</v>
      </c>
      <c r="U57" s="234">
        <f t="shared" si="20"/>
        <v>0</v>
      </c>
      <c r="V57" s="234">
        <f t="shared" si="20"/>
        <v>23000</v>
      </c>
    </row>
    <row r="58" spans="1:22" ht="47.25">
      <c r="A58" s="231" t="s">
        <v>86</v>
      </c>
      <c r="B58" s="237" t="s">
        <v>473</v>
      </c>
      <c r="C58" s="243"/>
      <c r="D58" s="242"/>
      <c r="E58" s="243"/>
      <c r="F58" s="270"/>
      <c r="G58" s="234">
        <f>G59</f>
        <v>35000</v>
      </c>
      <c r="H58" s="234">
        <f t="shared" si="20"/>
        <v>0</v>
      </c>
      <c r="I58" s="234">
        <f t="shared" si="20"/>
        <v>0</v>
      </c>
      <c r="J58" s="234">
        <f t="shared" si="20"/>
        <v>35000</v>
      </c>
      <c r="K58" s="234">
        <f t="shared" si="20"/>
        <v>0</v>
      </c>
      <c r="L58" s="234">
        <f t="shared" si="20"/>
        <v>0</v>
      </c>
      <c r="M58" s="234">
        <f t="shared" si="20"/>
        <v>0</v>
      </c>
      <c r="N58" s="234">
        <f t="shared" si="20"/>
        <v>0</v>
      </c>
      <c r="O58" s="229">
        <f t="shared" si="20"/>
        <v>10000</v>
      </c>
      <c r="P58" s="234">
        <f t="shared" si="20"/>
        <v>0</v>
      </c>
      <c r="Q58" s="234">
        <f t="shared" si="20"/>
        <v>0</v>
      </c>
      <c r="R58" s="234">
        <f t="shared" si="20"/>
        <v>10000</v>
      </c>
      <c r="S58" s="229">
        <f t="shared" si="20"/>
        <v>23000</v>
      </c>
      <c r="T58" s="234">
        <f t="shared" si="20"/>
        <v>0</v>
      </c>
      <c r="U58" s="234">
        <f t="shared" si="20"/>
        <v>0</v>
      </c>
      <c r="V58" s="234">
        <f t="shared" si="20"/>
        <v>23000</v>
      </c>
    </row>
    <row r="59" spans="1:22" ht="47.25">
      <c r="A59" s="260" t="s">
        <v>513</v>
      </c>
      <c r="B59" s="282" t="s">
        <v>562</v>
      </c>
      <c r="C59" s="262" t="s">
        <v>563</v>
      </c>
      <c r="D59" s="262" t="s">
        <v>476</v>
      </c>
      <c r="E59" s="262" t="s">
        <v>487</v>
      </c>
      <c r="F59" s="267" t="s">
        <v>564</v>
      </c>
      <c r="G59" s="263">
        <v>35000</v>
      </c>
      <c r="H59" s="257"/>
      <c r="I59" s="257"/>
      <c r="J59" s="263">
        <v>35000</v>
      </c>
      <c r="K59" s="257"/>
      <c r="L59" s="257"/>
      <c r="M59" s="257"/>
      <c r="N59" s="257"/>
      <c r="O59" s="244">
        <f t="shared" si="5"/>
        <v>10000</v>
      </c>
      <c r="P59" s="228"/>
      <c r="Q59" s="228"/>
      <c r="R59" s="245">
        <v>10000</v>
      </c>
      <c r="S59" s="244">
        <f t="shared" si="6"/>
        <v>23000</v>
      </c>
      <c r="T59" s="257"/>
      <c r="U59" s="257"/>
      <c r="V59" s="245">
        <v>23000</v>
      </c>
    </row>
    <row r="60" spans="1:22">
      <c r="A60" s="231" t="s">
        <v>565</v>
      </c>
      <c r="B60" s="232" t="s">
        <v>440</v>
      </c>
      <c r="C60" s="243"/>
      <c r="D60" s="242"/>
      <c r="E60" s="243"/>
      <c r="F60" s="270"/>
      <c r="G60" s="234">
        <f>G61</f>
        <v>62000</v>
      </c>
      <c r="H60" s="234">
        <f t="shared" ref="H60:V61" si="21">H61</f>
        <v>0</v>
      </c>
      <c r="I60" s="234">
        <f t="shared" si="21"/>
        <v>0</v>
      </c>
      <c r="J60" s="234">
        <f t="shared" si="21"/>
        <v>62000</v>
      </c>
      <c r="K60" s="234">
        <f t="shared" si="21"/>
        <v>0</v>
      </c>
      <c r="L60" s="234">
        <f t="shared" si="21"/>
        <v>0</v>
      </c>
      <c r="M60" s="234">
        <f t="shared" si="21"/>
        <v>0</v>
      </c>
      <c r="N60" s="234">
        <f t="shared" si="21"/>
        <v>0</v>
      </c>
      <c r="O60" s="229">
        <f t="shared" si="21"/>
        <v>24134</v>
      </c>
      <c r="P60" s="234">
        <f t="shared" si="21"/>
        <v>0</v>
      </c>
      <c r="Q60" s="234">
        <f t="shared" si="21"/>
        <v>0</v>
      </c>
      <c r="R60" s="234">
        <f t="shared" si="21"/>
        <v>24134</v>
      </c>
      <c r="S60" s="229">
        <f t="shared" si="21"/>
        <v>33000</v>
      </c>
      <c r="T60" s="234">
        <f t="shared" si="21"/>
        <v>0</v>
      </c>
      <c r="U60" s="234">
        <f t="shared" si="21"/>
        <v>0</v>
      </c>
      <c r="V60" s="234">
        <f t="shared" si="21"/>
        <v>33000</v>
      </c>
    </row>
    <row r="61" spans="1:22">
      <c r="A61" s="236">
        <v>1</v>
      </c>
      <c r="B61" s="232" t="s">
        <v>429</v>
      </c>
      <c r="C61" s="257"/>
      <c r="D61" s="257"/>
      <c r="E61" s="257"/>
      <c r="F61" s="257"/>
      <c r="G61" s="234">
        <f>G62</f>
        <v>62000</v>
      </c>
      <c r="H61" s="234">
        <f t="shared" si="21"/>
        <v>0</v>
      </c>
      <c r="I61" s="234">
        <f t="shared" si="21"/>
        <v>0</v>
      </c>
      <c r="J61" s="234">
        <f t="shared" si="21"/>
        <v>62000</v>
      </c>
      <c r="K61" s="234">
        <f t="shared" si="21"/>
        <v>0</v>
      </c>
      <c r="L61" s="234">
        <f t="shared" si="21"/>
        <v>0</v>
      </c>
      <c r="M61" s="234">
        <f t="shared" si="21"/>
        <v>0</v>
      </c>
      <c r="N61" s="234">
        <f t="shared" si="21"/>
        <v>0</v>
      </c>
      <c r="O61" s="229">
        <f t="shared" si="21"/>
        <v>24134</v>
      </c>
      <c r="P61" s="234">
        <f t="shared" si="21"/>
        <v>0</v>
      </c>
      <c r="Q61" s="234">
        <f t="shared" si="21"/>
        <v>0</v>
      </c>
      <c r="R61" s="234">
        <f t="shared" si="21"/>
        <v>24134</v>
      </c>
      <c r="S61" s="229">
        <f t="shared" si="21"/>
        <v>33000</v>
      </c>
      <c r="T61" s="234">
        <f t="shared" si="21"/>
        <v>0</v>
      </c>
      <c r="U61" s="234">
        <f t="shared" si="21"/>
        <v>0</v>
      </c>
      <c r="V61" s="234">
        <f t="shared" si="21"/>
        <v>33000</v>
      </c>
    </row>
    <row r="62" spans="1:22" ht="47.25">
      <c r="A62" s="231" t="s">
        <v>86</v>
      </c>
      <c r="B62" s="237" t="s">
        <v>473</v>
      </c>
      <c r="C62" s="257"/>
      <c r="D62" s="257"/>
      <c r="E62" s="257"/>
      <c r="F62" s="257"/>
      <c r="G62" s="234">
        <f>SUM(G63:G64)</f>
        <v>62000</v>
      </c>
      <c r="H62" s="234">
        <f t="shared" ref="H62:V62" si="22">SUM(H63:H64)</f>
        <v>0</v>
      </c>
      <c r="I62" s="234">
        <f t="shared" si="22"/>
        <v>0</v>
      </c>
      <c r="J62" s="234">
        <f t="shared" si="22"/>
        <v>62000</v>
      </c>
      <c r="K62" s="234">
        <f t="shared" si="22"/>
        <v>0</v>
      </c>
      <c r="L62" s="234">
        <f t="shared" si="22"/>
        <v>0</v>
      </c>
      <c r="M62" s="234">
        <f t="shared" si="22"/>
        <v>0</v>
      </c>
      <c r="N62" s="234">
        <f t="shared" si="22"/>
        <v>0</v>
      </c>
      <c r="O62" s="229">
        <f t="shared" si="22"/>
        <v>24134</v>
      </c>
      <c r="P62" s="234">
        <f t="shared" si="22"/>
        <v>0</v>
      </c>
      <c r="Q62" s="234">
        <f t="shared" si="22"/>
        <v>0</v>
      </c>
      <c r="R62" s="234">
        <f t="shared" si="22"/>
        <v>24134</v>
      </c>
      <c r="S62" s="229">
        <f t="shared" si="22"/>
        <v>33000</v>
      </c>
      <c r="T62" s="234">
        <f t="shared" si="22"/>
        <v>0</v>
      </c>
      <c r="U62" s="234">
        <f t="shared" si="22"/>
        <v>0</v>
      </c>
      <c r="V62" s="234">
        <f t="shared" si="22"/>
        <v>33000</v>
      </c>
    </row>
    <row r="63" spans="1:22" ht="47.25">
      <c r="A63" s="260" t="s">
        <v>513</v>
      </c>
      <c r="B63" s="283" t="s">
        <v>566</v>
      </c>
      <c r="C63" s="248" t="s">
        <v>257</v>
      </c>
      <c r="D63" s="241" t="s">
        <v>476</v>
      </c>
      <c r="E63" s="242" t="s">
        <v>487</v>
      </c>
      <c r="F63" s="267" t="s">
        <v>567</v>
      </c>
      <c r="G63" s="153">
        <f>J63</f>
        <v>27000</v>
      </c>
      <c r="H63" s="257"/>
      <c r="I63" s="257"/>
      <c r="J63" s="153">
        <v>27000</v>
      </c>
      <c r="K63" s="257"/>
      <c r="L63" s="257"/>
      <c r="M63" s="257"/>
      <c r="N63" s="257"/>
      <c r="O63" s="244">
        <f t="shared" si="5"/>
        <v>14700</v>
      </c>
      <c r="P63" s="228"/>
      <c r="Q63" s="228"/>
      <c r="R63" s="245">
        <v>14700</v>
      </c>
      <c r="S63" s="244">
        <f t="shared" si="6"/>
        <v>10000</v>
      </c>
      <c r="T63" s="257"/>
      <c r="U63" s="257"/>
      <c r="V63" s="245">
        <v>10000</v>
      </c>
    </row>
    <row r="64" spans="1:22" ht="47.25">
      <c r="A64" s="268">
        <v>2</v>
      </c>
      <c r="B64" s="283" t="s">
        <v>568</v>
      </c>
      <c r="C64" s="233" t="s">
        <v>569</v>
      </c>
      <c r="D64" s="241" t="s">
        <v>476</v>
      </c>
      <c r="E64" s="233" t="s">
        <v>487</v>
      </c>
      <c r="F64" s="233" t="s">
        <v>570</v>
      </c>
      <c r="G64" s="153">
        <v>35000</v>
      </c>
      <c r="H64" s="257"/>
      <c r="I64" s="257"/>
      <c r="J64" s="284">
        <f>G64</f>
        <v>35000</v>
      </c>
      <c r="K64" s="257"/>
      <c r="L64" s="257"/>
      <c r="M64" s="257"/>
      <c r="N64" s="257"/>
      <c r="O64" s="244">
        <f t="shared" si="5"/>
        <v>9434</v>
      </c>
      <c r="P64" s="228"/>
      <c r="Q64" s="228"/>
      <c r="R64" s="153">
        <v>9434</v>
      </c>
      <c r="S64" s="244">
        <f t="shared" si="6"/>
        <v>23000</v>
      </c>
      <c r="T64" s="257"/>
      <c r="U64" s="257"/>
      <c r="V64" s="245">
        <v>23000</v>
      </c>
    </row>
    <row r="65" spans="1:22">
      <c r="A65" s="231" t="s">
        <v>571</v>
      </c>
      <c r="B65" s="232" t="s">
        <v>441</v>
      </c>
      <c r="C65" s="257"/>
      <c r="D65" s="257"/>
      <c r="E65" s="257"/>
      <c r="F65" s="257"/>
      <c r="G65" s="234">
        <f>G66</f>
        <v>70000</v>
      </c>
      <c r="H65" s="234">
        <f t="shared" ref="H65:V67" si="23">H66</f>
        <v>0</v>
      </c>
      <c r="I65" s="234">
        <f t="shared" si="23"/>
        <v>0</v>
      </c>
      <c r="J65" s="234">
        <f t="shared" si="23"/>
        <v>70000</v>
      </c>
      <c r="K65" s="234">
        <f t="shared" si="23"/>
        <v>0</v>
      </c>
      <c r="L65" s="234">
        <f t="shared" si="23"/>
        <v>0</v>
      </c>
      <c r="M65" s="234">
        <f t="shared" si="23"/>
        <v>0</v>
      </c>
      <c r="N65" s="234">
        <f t="shared" si="23"/>
        <v>0</v>
      </c>
      <c r="O65" s="229">
        <f t="shared" si="23"/>
        <v>20000</v>
      </c>
      <c r="P65" s="234">
        <f t="shared" si="23"/>
        <v>0</v>
      </c>
      <c r="Q65" s="234">
        <f t="shared" si="23"/>
        <v>0</v>
      </c>
      <c r="R65" s="234">
        <f t="shared" si="23"/>
        <v>20000</v>
      </c>
      <c r="S65" s="229">
        <f t="shared" si="23"/>
        <v>47000</v>
      </c>
      <c r="T65" s="234">
        <f t="shared" si="23"/>
        <v>0</v>
      </c>
      <c r="U65" s="234">
        <f t="shared" si="23"/>
        <v>0</v>
      </c>
      <c r="V65" s="234">
        <f t="shared" si="23"/>
        <v>47000</v>
      </c>
    </row>
    <row r="66" spans="1:22">
      <c r="A66" s="236">
        <v>1</v>
      </c>
      <c r="B66" s="232" t="s">
        <v>429</v>
      </c>
      <c r="C66" s="257"/>
      <c r="D66" s="257"/>
      <c r="E66" s="257"/>
      <c r="F66" s="257"/>
      <c r="G66" s="234">
        <f>G67</f>
        <v>70000</v>
      </c>
      <c r="H66" s="234">
        <f t="shared" si="23"/>
        <v>0</v>
      </c>
      <c r="I66" s="234">
        <f t="shared" si="23"/>
        <v>0</v>
      </c>
      <c r="J66" s="234">
        <f t="shared" si="23"/>
        <v>70000</v>
      </c>
      <c r="K66" s="234">
        <f t="shared" si="23"/>
        <v>0</v>
      </c>
      <c r="L66" s="234">
        <f t="shared" si="23"/>
        <v>0</v>
      </c>
      <c r="M66" s="234">
        <f t="shared" si="23"/>
        <v>0</v>
      </c>
      <c r="N66" s="234">
        <f t="shared" si="23"/>
        <v>0</v>
      </c>
      <c r="O66" s="229">
        <f t="shared" si="23"/>
        <v>20000</v>
      </c>
      <c r="P66" s="234">
        <f t="shared" si="23"/>
        <v>0</v>
      </c>
      <c r="Q66" s="234">
        <f t="shared" si="23"/>
        <v>0</v>
      </c>
      <c r="R66" s="234">
        <f t="shared" si="23"/>
        <v>20000</v>
      </c>
      <c r="S66" s="229">
        <f t="shared" si="23"/>
        <v>47000</v>
      </c>
      <c r="T66" s="234">
        <f t="shared" si="23"/>
        <v>0</v>
      </c>
      <c r="U66" s="234">
        <f t="shared" si="23"/>
        <v>0</v>
      </c>
      <c r="V66" s="234">
        <f t="shared" si="23"/>
        <v>47000</v>
      </c>
    </row>
    <row r="67" spans="1:22" ht="47.25">
      <c r="A67" s="231" t="s">
        <v>86</v>
      </c>
      <c r="B67" s="237" t="s">
        <v>473</v>
      </c>
      <c r="C67" s="257"/>
      <c r="D67" s="257"/>
      <c r="E67" s="257"/>
      <c r="F67" s="257"/>
      <c r="G67" s="234">
        <f>G68</f>
        <v>70000</v>
      </c>
      <c r="H67" s="234">
        <f t="shared" si="23"/>
        <v>0</v>
      </c>
      <c r="I67" s="234">
        <f t="shared" si="23"/>
        <v>0</v>
      </c>
      <c r="J67" s="234">
        <f t="shared" si="23"/>
        <v>70000</v>
      </c>
      <c r="K67" s="234">
        <f t="shared" si="23"/>
        <v>0</v>
      </c>
      <c r="L67" s="234">
        <f t="shared" si="23"/>
        <v>0</v>
      </c>
      <c r="M67" s="234">
        <f t="shared" si="23"/>
        <v>0</v>
      </c>
      <c r="N67" s="234">
        <f t="shared" si="23"/>
        <v>0</v>
      </c>
      <c r="O67" s="229">
        <f t="shared" si="23"/>
        <v>20000</v>
      </c>
      <c r="P67" s="234">
        <f t="shared" si="23"/>
        <v>0</v>
      </c>
      <c r="Q67" s="234">
        <f t="shared" si="23"/>
        <v>0</v>
      </c>
      <c r="R67" s="234">
        <f t="shared" si="23"/>
        <v>20000</v>
      </c>
      <c r="S67" s="229">
        <f t="shared" si="23"/>
        <v>47000</v>
      </c>
      <c r="T67" s="234">
        <f t="shared" si="23"/>
        <v>0</v>
      </c>
      <c r="U67" s="234">
        <f t="shared" si="23"/>
        <v>0</v>
      </c>
      <c r="V67" s="234">
        <f t="shared" si="23"/>
        <v>47000</v>
      </c>
    </row>
    <row r="68" spans="1:22" ht="94.5">
      <c r="A68" s="260" t="s">
        <v>513</v>
      </c>
      <c r="B68" s="285" t="s">
        <v>572</v>
      </c>
      <c r="C68" s="243" t="s">
        <v>573</v>
      </c>
      <c r="D68" s="253" t="s">
        <v>574</v>
      </c>
      <c r="E68" s="253" t="s">
        <v>526</v>
      </c>
      <c r="F68" s="243" t="s">
        <v>575</v>
      </c>
      <c r="G68" s="286">
        <v>70000</v>
      </c>
      <c r="H68" s="257"/>
      <c r="I68" s="257"/>
      <c r="J68" s="286">
        <v>70000</v>
      </c>
      <c r="K68" s="257"/>
      <c r="L68" s="257"/>
      <c r="M68" s="257"/>
      <c r="N68" s="257"/>
      <c r="O68" s="244">
        <f t="shared" si="5"/>
        <v>20000</v>
      </c>
      <c r="P68" s="228"/>
      <c r="Q68" s="228"/>
      <c r="R68" s="245">
        <v>20000</v>
      </c>
      <c r="S68" s="244">
        <f t="shared" si="6"/>
        <v>47000</v>
      </c>
      <c r="T68" s="257"/>
      <c r="U68" s="257"/>
      <c r="V68" s="245">
        <v>47000</v>
      </c>
    </row>
    <row r="69" spans="1:22">
      <c r="A69" s="231" t="s">
        <v>576</v>
      </c>
      <c r="B69" s="232" t="s">
        <v>442</v>
      </c>
      <c r="C69" s="257"/>
      <c r="D69" s="257"/>
      <c r="E69" s="257"/>
      <c r="F69" s="257"/>
      <c r="G69" s="234">
        <f>G70</f>
        <v>31003</v>
      </c>
      <c r="H69" s="234">
        <f t="shared" ref="H69:V70" si="24">H70</f>
        <v>0</v>
      </c>
      <c r="I69" s="234">
        <f t="shared" si="24"/>
        <v>0</v>
      </c>
      <c r="J69" s="234">
        <f t="shared" si="24"/>
        <v>31003</v>
      </c>
      <c r="K69" s="234">
        <f t="shared" si="24"/>
        <v>0</v>
      </c>
      <c r="L69" s="234">
        <f t="shared" si="24"/>
        <v>0</v>
      </c>
      <c r="M69" s="234">
        <f t="shared" si="24"/>
        <v>0</v>
      </c>
      <c r="N69" s="234">
        <f t="shared" si="24"/>
        <v>0</v>
      </c>
      <c r="O69" s="229">
        <f t="shared" si="24"/>
        <v>11614</v>
      </c>
      <c r="P69" s="234">
        <f t="shared" si="24"/>
        <v>0</v>
      </c>
      <c r="Q69" s="234">
        <f t="shared" si="24"/>
        <v>0</v>
      </c>
      <c r="R69" s="234">
        <f t="shared" si="24"/>
        <v>11614</v>
      </c>
      <c r="S69" s="229">
        <f t="shared" si="24"/>
        <v>17100</v>
      </c>
      <c r="T69" s="234">
        <f t="shared" si="24"/>
        <v>0</v>
      </c>
      <c r="U69" s="234">
        <f t="shared" si="24"/>
        <v>0</v>
      </c>
      <c r="V69" s="234">
        <f t="shared" si="24"/>
        <v>17100</v>
      </c>
    </row>
    <row r="70" spans="1:22">
      <c r="A70" s="236">
        <v>1</v>
      </c>
      <c r="B70" s="232" t="s">
        <v>429</v>
      </c>
      <c r="C70" s="257"/>
      <c r="D70" s="257"/>
      <c r="E70" s="257"/>
      <c r="F70" s="257"/>
      <c r="G70" s="234">
        <f>G71</f>
        <v>31003</v>
      </c>
      <c r="H70" s="234">
        <f t="shared" si="24"/>
        <v>0</v>
      </c>
      <c r="I70" s="234">
        <f t="shared" si="24"/>
        <v>0</v>
      </c>
      <c r="J70" s="234">
        <f t="shared" si="24"/>
        <v>31003</v>
      </c>
      <c r="K70" s="234">
        <f t="shared" si="24"/>
        <v>0</v>
      </c>
      <c r="L70" s="234">
        <f t="shared" si="24"/>
        <v>0</v>
      </c>
      <c r="M70" s="234">
        <f t="shared" si="24"/>
        <v>0</v>
      </c>
      <c r="N70" s="234">
        <f t="shared" si="24"/>
        <v>0</v>
      </c>
      <c r="O70" s="229">
        <f t="shared" si="24"/>
        <v>11614</v>
      </c>
      <c r="P70" s="234">
        <f t="shared" si="24"/>
        <v>0</v>
      </c>
      <c r="Q70" s="234">
        <f t="shared" si="24"/>
        <v>0</v>
      </c>
      <c r="R70" s="234">
        <f t="shared" si="24"/>
        <v>11614</v>
      </c>
      <c r="S70" s="229">
        <f t="shared" si="24"/>
        <v>17100</v>
      </c>
      <c r="T70" s="234">
        <f t="shared" si="24"/>
        <v>0</v>
      </c>
      <c r="U70" s="234">
        <f t="shared" si="24"/>
        <v>0</v>
      </c>
      <c r="V70" s="234">
        <f t="shared" si="24"/>
        <v>17100</v>
      </c>
    </row>
    <row r="71" spans="1:22" ht="47.25">
      <c r="A71" s="231" t="s">
        <v>86</v>
      </c>
      <c r="B71" s="237" t="s">
        <v>473</v>
      </c>
      <c r="C71" s="257"/>
      <c r="D71" s="257"/>
      <c r="E71" s="257"/>
      <c r="F71" s="257"/>
      <c r="G71" s="234">
        <f>SUM(G72:G73)</f>
        <v>31003</v>
      </c>
      <c r="H71" s="234">
        <f t="shared" ref="H71:V71" si="25">SUM(H72:H73)</f>
        <v>0</v>
      </c>
      <c r="I71" s="234">
        <f t="shared" si="25"/>
        <v>0</v>
      </c>
      <c r="J71" s="234">
        <f t="shared" si="25"/>
        <v>31003</v>
      </c>
      <c r="K71" s="234">
        <f t="shared" si="25"/>
        <v>0</v>
      </c>
      <c r="L71" s="234">
        <f t="shared" si="25"/>
        <v>0</v>
      </c>
      <c r="M71" s="234">
        <f t="shared" si="25"/>
        <v>0</v>
      </c>
      <c r="N71" s="234">
        <f t="shared" si="25"/>
        <v>0</v>
      </c>
      <c r="O71" s="229">
        <f t="shared" si="25"/>
        <v>11614</v>
      </c>
      <c r="P71" s="234">
        <f t="shared" si="25"/>
        <v>0</v>
      </c>
      <c r="Q71" s="234">
        <f t="shared" si="25"/>
        <v>0</v>
      </c>
      <c r="R71" s="234">
        <f t="shared" si="25"/>
        <v>11614</v>
      </c>
      <c r="S71" s="229">
        <f t="shared" si="25"/>
        <v>17100</v>
      </c>
      <c r="T71" s="234">
        <f t="shared" si="25"/>
        <v>0</v>
      </c>
      <c r="U71" s="234">
        <f t="shared" si="25"/>
        <v>0</v>
      </c>
      <c r="V71" s="234">
        <f t="shared" si="25"/>
        <v>17100</v>
      </c>
    </row>
    <row r="72" spans="1:22" ht="47.25">
      <c r="A72" s="260" t="s">
        <v>513</v>
      </c>
      <c r="B72" s="285" t="s">
        <v>577</v>
      </c>
      <c r="C72" s="248" t="s">
        <v>578</v>
      </c>
      <c r="D72" s="242" t="s">
        <v>476</v>
      </c>
      <c r="E72" s="269" t="s">
        <v>484</v>
      </c>
      <c r="F72" s="250" t="s">
        <v>579</v>
      </c>
      <c r="G72" s="251">
        <v>26000</v>
      </c>
      <c r="H72" s="257"/>
      <c r="I72" s="257"/>
      <c r="J72" s="254">
        <v>26000</v>
      </c>
      <c r="K72" s="257"/>
      <c r="L72" s="257"/>
      <c r="M72" s="257"/>
      <c r="N72" s="257"/>
      <c r="O72" s="244">
        <f t="shared" si="5"/>
        <v>8100</v>
      </c>
      <c r="P72" s="228"/>
      <c r="Q72" s="228"/>
      <c r="R72" s="245">
        <v>8100</v>
      </c>
      <c r="S72" s="244">
        <f t="shared" si="6"/>
        <v>16000</v>
      </c>
      <c r="T72" s="257"/>
      <c r="U72" s="257"/>
      <c r="V72" s="252">
        <v>16000</v>
      </c>
    </row>
    <row r="73" spans="1:22" ht="47.25">
      <c r="A73" s="268">
        <v>2</v>
      </c>
      <c r="B73" s="239" t="s">
        <v>580</v>
      </c>
      <c r="C73" s="248" t="s">
        <v>578</v>
      </c>
      <c r="D73" s="242" t="s">
        <v>476</v>
      </c>
      <c r="E73" s="269" t="s">
        <v>581</v>
      </c>
      <c r="F73" s="253" t="s">
        <v>582</v>
      </c>
      <c r="G73" s="287">
        <v>5003</v>
      </c>
      <c r="H73" s="257"/>
      <c r="I73" s="257"/>
      <c r="J73" s="287">
        <v>5003</v>
      </c>
      <c r="K73" s="257"/>
      <c r="L73" s="257"/>
      <c r="M73" s="257"/>
      <c r="N73" s="257"/>
      <c r="O73" s="244">
        <f t="shared" si="5"/>
        <v>3514</v>
      </c>
      <c r="P73" s="228"/>
      <c r="Q73" s="228"/>
      <c r="R73" s="245">
        <v>3514</v>
      </c>
      <c r="S73" s="244">
        <f t="shared" si="6"/>
        <v>1100</v>
      </c>
      <c r="T73" s="257"/>
      <c r="U73" s="257"/>
      <c r="V73" s="288">
        <v>1100</v>
      </c>
    </row>
    <row r="74" spans="1:22">
      <c r="A74" s="231" t="s">
        <v>583</v>
      </c>
      <c r="B74" s="232" t="s">
        <v>443</v>
      </c>
      <c r="C74" s="257"/>
      <c r="D74" s="257"/>
      <c r="E74" s="257"/>
      <c r="F74" s="257"/>
      <c r="G74" s="234">
        <f>G75</f>
        <v>45546</v>
      </c>
      <c r="H74" s="234">
        <f t="shared" ref="H74:V75" si="26">H75</f>
        <v>0</v>
      </c>
      <c r="I74" s="234">
        <f t="shared" si="26"/>
        <v>0</v>
      </c>
      <c r="J74" s="234">
        <f t="shared" si="26"/>
        <v>45546</v>
      </c>
      <c r="K74" s="234">
        <f t="shared" si="26"/>
        <v>0</v>
      </c>
      <c r="L74" s="234">
        <f t="shared" si="26"/>
        <v>0</v>
      </c>
      <c r="M74" s="234">
        <f t="shared" si="26"/>
        <v>0</v>
      </c>
      <c r="N74" s="234">
        <f t="shared" si="26"/>
        <v>0</v>
      </c>
      <c r="O74" s="229">
        <f t="shared" si="26"/>
        <v>3100</v>
      </c>
      <c r="P74" s="234">
        <f t="shared" si="26"/>
        <v>0</v>
      </c>
      <c r="Q74" s="234">
        <f t="shared" si="26"/>
        <v>0</v>
      </c>
      <c r="R74" s="234">
        <f t="shared" si="26"/>
        <v>3100</v>
      </c>
      <c r="S74" s="229">
        <f t="shared" si="26"/>
        <v>22000</v>
      </c>
      <c r="T74" s="234">
        <f t="shared" si="26"/>
        <v>0</v>
      </c>
      <c r="U74" s="234">
        <f t="shared" si="26"/>
        <v>0</v>
      </c>
      <c r="V74" s="234">
        <f t="shared" si="26"/>
        <v>22000</v>
      </c>
    </row>
    <row r="75" spans="1:22">
      <c r="A75" s="236">
        <v>1</v>
      </c>
      <c r="B75" s="232" t="s">
        <v>429</v>
      </c>
      <c r="C75" s="257"/>
      <c r="D75" s="257"/>
      <c r="E75" s="257"/>
      <c r="F75" s="257"/>
      <c r="G75" s="234">
        <f>G76</f>
        <v>45546</v>
      </c>
      <c r="H75" s="234">
        <f t="shared" si="26"/>
        <v>0</v>
      </c>
      <c r="I75" s="234">
        <f t="shared" si="26"/>
        <v>0</v>
      </c>
      <c r="J75" s="234">
        <f t="shared" si="26"/>
        <v>45546</v>
      </c>
      <c r="K75" s="234">
        <f t="shared" si="26"/>
        <v>0</v>
      </c>
      <c r="L75" s="234">
        <f t="shared" si="26"/>
        <v>0</v>
      </c>
      <c r="M75" s="234">
        <f t="shared" si="26"/>
        <v>0</v>
      </c>
      <c r="N75" s="234">
        <f t="shared" si="26"/>
        <v>0</v>
      </c>
      <c r="O75" s="229">
        <f t="shared" si="26"/>
        <v>3100</v>
      </c>
      <c r="P75" s="234">
        <f t="shared" si="26"/>
        <v>0</v>
      </c>
      <c r="Q75" s="234">
        <f t="shared" si="26"/>
        <v>0</v>
      </c>
      <c r="R75" s="234">
        <f t="shared" si="26"/>
        <v>3100</v>
      </c>
      <c r="S75" s="229">
        <f t="shared" si="26"/>
        <v>22000</v>
      </c>
      <c r="T75" s="234">
        <f t="shared" si="26"/>
        <v>0</v>
      </c>
      <c r="U75" s="234">
        <f t="shared" si="26"/>
        <v>0</v>
      </c>
      <c r="V75" s="234">
        <f t="shared" si="26"/>
        <v>22000</v>
      </c>
    </row>
    <row r="76" spans="1:22" ht="47.25">
      <c r="A76" s="231" t="s">
        <v>86</v>
      </c>
      <c r="B76" s="237" t="s">
        <v>473</v>
      </c>
      <c r="C76" s="257"/>
      <c r="D76" s="257"/>
      <c r="E76" s="257"/>
      <c r="F76" s="257"/>
      <c r="G76" s="234">
        <f>SUM(G77:G78)</f>
        <v>45546</v>
      </c>
      <c r="H76" s="234">
        <f t="shared" ref="H76:V76" si="27">SUM(H77:H78)</f>
        <v>0</v>
      </c>
      <c r="I76" s="234">
        <f t="shared" si="27"/>
        <v>0</v>
      </c>
      <c r="J76" s="234">
        <f t="shared" si="27"/>
        <v>45546</v>
      </c>
      <c r="K76" s="234">
        <f t="shared" si="27"/>
        <v>0</v>
      </c>
      <c r="L76" s="234">
        <f t="shared" si="27"/>
        <v>0</v>
      </c>
      <c r="M76" s="234">
        <f t="shared" si="27"/>
        <v>0</v>
      </c>
      <c r="N76" s="234">
        <f t="shared" si="27"/>
        <v>0</v>
      </c>
      <c r="O76" s="229">
        <f t="shared" si="27"/>
        <v>3100</v>
      </c>
      <c r="P76" s="234">
        <f t="shared" si="27"/>
        <v>0</v>
      </c>
      <c r="Q76" s="234">
        <f t="shared" si="27"/>
        <v>0</v>
      </c>
      <c r="R76" s="234">
        <f t="shared" si="27"/>
        <v>3100</v>
      </c>
      <c r="S76" s="229">
        <f t="shared" si="27"/>
        <v>22000</v>
      </c>
      <c r="T76" s="234">
        <f t="shared" si="27"/>
        <v>0</v>
      </c>
      <c r="U76" s="234">
        <f t="shared" si="27"/>
        <v>0</v>
      </c>
      <c r="V76" s="234">
        <f t="shared" si="27"/>
        <v>22000</v>
      </c>
    </row>
    <row r="77" spans="1:22" ht="94.5">
      <c r="A77" s="260" t="s">
        <v>513</v>
      </c>
      <c r="B77" s="261" t="s">
        <v>584</v>
      </c>
      <c r="C77" s="243" t="s">
        <v>585</v>
      </c>
      <c r="D77" s="242" t="s">
        <v>476</v>
      </c>
      <c r="E77" s="248" t="s">
        <v>484</v>
      </c>
      <c r="F77" s="270" t="s">
        <v>586</v>
      </c>
      <c r="G77" s="289">
        <v>25500</v>
      </c>
      <c r="H77" s="257"/>
      <c r="I77" s="257"/>
      <c r="J77" s="289">
        <v>25500</v>
      </c>
      <c r="K77" s="257"/>
      <c r="L77" s="257"/>
      <c r="M77" s="257"/>
      <c r="N77" s="257"/>
      <c r="O77" s="244">
        <f t="shared" si="5"/>
        <v>1100</v>
      </c>
      <c r="P77" s="228"/>
      <c r="Q77" s="228"/>
      <c r="R77" s="289">
        <v>1100</v>
      </c>
      <c r="S77" s="244">
        <f t="shared" si="6"/>
        <v>12000</v>
      </c>
      <c r="T77" s="257"/>
      <c r="U77" s="257"/>
      <c r="V77" s="252">
        <v>12000</v>
      </c>
    </row>
    <row r="78" spans="1:22" ht="47.25">
      <c r="A78" s="268">
        <v>2</v>
      </c>
      <c r="B78" s="261" t="s">
        <v>587</v>
      </c>
      <c r="C78" s="243" t="s">
        <v>588</v>
      </c>
      <c r="D78" s="242" t="s">
        <v>476</v>
      </c>
      <c r="E78" s="243" t="s">
        <v>498</v>
      </c>
      <c r="F78" s="270" t="s">
        <v>589</v>
      </c>
      <c r="G78" s="289">
        <v>20046</v>
      </c>
      <c r="H78" s="257"/>
      <c r="I78" s="257"/>
      <c r="J78" s="289">
        <v>20046</v>
      </c>
      <c r="K78" s="257"/>
      <c r="L78" s="257"/>
      <c r="M78" s="257"/>
      <c r="N78" s="257"/>
      <c r="O78" s="244">
        <f t="shared" si="5"/>
        <v>2000</v>
      </c>
      <c r="P78" s="228"/>
      <c r="Q78" s="228"/>
      <c r="R78" s="289">
        <v>2000</v>
      </c>
      <c r="S78" s="244">
        <f t="shared" si="6"/>
        <v>10000</v>
      </c>
      <c r="T78" s="257"/>
      <c r="U78" s="257"/>
      <c r="V78" s="252">
        <v>10000</v>
      </c>
    </row>
    <row r="79" spans="1:22">
      <c r="A79" s="231" t="s">
        <v>590</v>
      </c>
      <c r="B79" s="232" t="s">
        <v>444</v>
      </c>
      <c r="C79" s="257"/>
      <c r="D79" s="257"/>
      <c r="E79" s="257"/>
      <c r="F79" s="257"/>
      <c r="G79" s="234">
        <f>G80</f>
        <v>158895</v>
      </c>
      <c r="H79" s="234">
        <f t="shared" ref="H79:V80" si="28">H80</f>
        <v>0</v>
      </c>
      <c r="I79" s="234">
        <f t="shared" si="28"/>
        <v>0</v>
      </c>
      <c r="J79" s="234">
        <f t="shared" si="28"/>
        <v>158895</v>
      </c>
      <c r="K79" s="234">
        <f t="shared" si="28"/>
        <v>0</v>
      </c>
      <c r="L79" s="234">
        <f t="shared" si="28"/>
        <v>0</v>
      </c>
      <c r="M79" s="234">
        <f t="shared" si="28"/>
        <v>0</v>
      </c>
      <c r="N79" s="234">
        <f t="shared" si="28"/>
        <v>0</v>
      </c>
      <c r="O79" s="229">
        <f t="shared" si="28"/>
        <v>58946</v>
      </c>
      <c r="P79" s="234">
        <f t="shared" si="28"/>
        <v>0</v>
      </c>
      <c r="Q79" s="234">
        <f t="shared" si="28"/>
        <v>0</v>
      </c>
      <c r="R79" s="234">
        <f t="shared" si="28"/>
        <v>58946</v>
      </c>
      <c r="S79" s="229">
        <f t="shared" si="28"/>
        <v>56100</v>
      </c>
      <c r="T79" s="234">
        <f t="shared" si="28"/>
        <v>0</v>
      </c>
      <c r="U79" s="234">
        <f t="shared" si="28"/>
        <v>0</v>
      </c>
      <c r="V79" s="234">
        <f t="shared" si="28"/>
        <v>56100</v>
      </c>
    </row>
    <row r="80" spans="1:22">
      <c r="A80" s="236">
        <v>1</v>
      </c>
      <c r="B80" s="232" t="s">
        <v>429</v>
      </c>
      <c r="C80" s="257"/>
      <c r="D80" s="257"/>
      <c r="E80" s="257"/>
      <c r="F80" s="257"/>
      <c r="G80" s="234">
        <f>G81</f>
        <v>158895</v>
      </c>
      <c r="H80" s="234">
        <f t="shared" si="28"/>
        <v>0</v>
      </c>
      <c r="I80" s="234">
        <f t="shared" si="28"/>
        <v>0</v>
      </c>
      <c r="J80" s="234">
        <f t="shared" si="28"/>
        <v>158895</v>
      </c>
      <c r="K80" s="234">
        <f t="shared" si="28"/>
        <v>0</v>
      </c>
      <c r="L80" s="234">
        <f t="shared" si="28"/>
        <v>0</v>
      </c>
      <c r="M80" s="234">
        <f t="shared" si="28"/>
        <v>0</v>
      </c>
      <c r="N80" s="234">
        <f t="shared" si="28"/>
        <v>0</v>
      </c>
      <c r="O80" s="229">
        <f t="shared" si="28"/>
        <v>58946</v>
      </c>
      <c r="P80" s="234">
        <f t="shared" si="28"/>
        <v>0</v>
      </c>
      <c r="Q80" s="234">
        <f t="shared" si="28"/>
        <v>0</v>
      </c>
      <c r="R80" s="234">
        <f t="shared" si="28"/>
        <v>58946</v>
      </c>
      <c r="S80" s="229">
        <f t="shared" si="28"/>
        <v>56100</v>
      </c>
      <c r="T80" s="234">
        <f t="shared" si="28"/>
        <v>0</v>
      </c>
      <c r="U80" s="234">
        <f t="shared" si="28"/>
        <v>0</v>
      </c>
      <c r="V80" s="234">
        <f t="shared" si="28"/>
        <v>56100</v>
      </c>
    </row>
    <row r="81" spans="1:22" ht="47.25">
      <c r="A81" s="231" t="s">
        <v>86</v>
      </c>
      <c r="B81" s="237" t="s">
        <v>473</v>
      </c>
      <c r="C81" s="257"/>
      <c r="D81" s="257"/>
      <c r="E81" s="257"/>
      <c r="F81" s="257"/>
      <c r="G81" s="234">
        <f>SUM(G82:G88)</f>
        <v>158895</v>
      </c>
      <c r="H81" s="234">
        <f t="shared" ref="H81:V81" si="29">SUM(H82:H88)</f>
        <v>0</v>
      </c>
      <c r="I81" s="234">
        <f t="shared" si="29"/>
        <v>0</v>
      </c>
      <c r="J81" s="234">
        <f t="shared" si="29"/>
        <v>158895</v>
      </c>
      <c r="K81" s="234">
        <f t="shared" si="29"/>
        <v>0</v>
      </c>
      <c r="L81" s="234">
        <f t="shared" si="29"/>
        <v>0</v>
      </c>
      <c r="M81" s="234">
        <f t="shared" si="29"/>
        <v>0</v>
      </c>
      <c r="N81" s="234">
        <f t="shared" si="29"/>
        <v>0</v>
      </c>
      <c r="O81" s="229">
        <f t="shared" si="29"/>
        <v>58946</v>
      </c>
      <c r="P81" s="234">
        <f t="shared" si="29"/>
        <v>0</v>
      </c>
      <c r="Q81" s="234">
        <f t="shared" si="29"/>
        <v>0</v>
      </c>
      <c r="R81" s="234">
        <f t="shared" si="29"/>
        <v>58946</v>
      </c>
      <c r="S81" s="229">
        <f t="shared" si="29"/>
        <v>56100</v>
      </c>
      <c r="T81" s="234">
        <f t="shared" si="29"/>
        <v>0</v>
      </c>
      <c r="U81" s="234">
        <f t="shared" si="29"/>
        <v>0</v>
      </c>
      <c r="V81" s="234">
        <f t="shared" si="29"/>
        <v>56100</v>
      </c>
    </row>
    <row r="82" spans="1:22" ht="47.25">
      <c r="A82" s="260" t="s">
        <v>513</v>
      </c>
      <c r="B82" s="261" t="s">
        <v>591</v>
      </c>
      <c r="C82" s="233" t="s">
        <v>339</v>
      </c>
      <c r="D82" s="242" t="s">
        <v>476</v>
      </c>
      <c r="E82" s="243" t="s">
        <v>498</v>
      </c>
      <c r="F82" s="270" t="s">
        <v>592</v>
      </c>
      <c r="G82" s="290">
        <v>30800</v>
      </c>
      <c r="H82" s="257"/>
      <c r="I82" s="257"/>
      <c r="J82" s="290">
        <v>30800</v>
      </c>
      <c r="K82" s="257"/>
      <c r="L82" s="257"/>
      <c r="M82" s="257"/>
      <c r="N82" s="257"/>
      <c r="O82" s="244">
        <f t="shared" si="5"/>
        <v>12712</v>
      </c>
      <c r="P82" s="228"/>
      <c r="Q82" s="228"/>
      <c r="R82" s="290">
        <f>1196+11516</f>
        <v>12712</v>
      </c>
      <c r="S82" s="244">
        <f t="shared" si="6"/>
        <v>8000</v>
      </c>
      <c r="T82" s="257"/>
      <c r="U82" s="257"/>
      <c r="V82" s="252">
        <v>8000</v>
      </c>
    </row>
    <row r="83" spans="1:22" ht="47.25">
      <c r="A83" s="268">
        <f>A82+1</f>
        <v>2</v>
      </c>
      <c r="B83" s="261" t="s">
        <v>593</v>
      </c>
      <c r="C83" s="233" t="s">
        <v>339</v>
      </c>
      <c r="D83" s="242" t="s">
        <v>476</v>
      </c>
      <c r="E83" s="243" t="s">
        <v>498</v>
      </c>
      <c r="F83" s="270" t="s">
        <v>594</v>
      </c>
      <c r="G83" s="290">
        <v>27000</v>
      </c>
      <c r="H83" s="257"/>
      <c r="I83" s="257"/>
      <c r="J83" s="290">
        <v>27000</v>
      </c>
      <c r="K83" s="257"/>
      <c r="L83" s="257"/>
      <c r="M83" s="257"/>
      <c r="N83" s="257"/>
      <c r="O83" s="244">
        <f t="shared" si="5"/>
        <v>7000</v>
      </c>
      <c r="P83" s="228"/>
      <c r="Q83" s="228"/>
      <c r="R83" s="290">
        <f>1610+5390</f>
        <v>7000</v>
      </c>
      <c r="S83" s="244">
        <f t="shared" si="6"/>
        <v>8000</v>
      </c>
      <c r="T83" s="257"/>
      <c r="U83" s="257"/>
      <c r="V83" s="252">
        <v>8000</v>
      </c>
    </row>
    <row r="84" spans="1:22" ht="47.25">
      <c r="A84" s="268">
        <f t="shared" ref="A84:A88" si="30">A83+1</f>
        <v>3</v>
      </c>
      <c r="B84" s="261" t="s">
        <v>595</v>
      </c>
      <c r="C84" s="233" t="s">
        <v>343</v>
      </c>
      <c r="D84" s="242" t="s">
        <v>476</v>
      </c>
      <c r="E84" s="243" t="s">
        <v>498</v>
      </c>
      <c r="F84" s="270" t="s">
        <v>596</v>
      </c>
      <c r="G84" s="290">
        <v>21000</v>
      </c>
      <c r="H84" s="257"/>
      <c r="I84" s="257"/>
      <c r="J84" s="290">
        <v>21000</v>
      </c>
      <c r="K84" s="257"/>
      <c r="L84" s="257"/>
      <c r="M84" s="257"/>
      <c r="N84" s="257"/>
      <c r="O84" s="244">
        <f t="shared" si="5"/>
        <v>10000</v>
      </c>
      <c r="P84" s="228"/>
      <c r="Q84" s="228"/>
      <c r="R84" s="290">
        <v>10000</v>
      </c>
      <c r="S84" s="244">
        <f t="shared" si="6"/>
        <v>10000</v>
      </c>
      <c r="T84" s="257"/>
      <c r="U84" s="257"/>
      <c r="V84" s="252">
        <v>10000</v>
      </c>
    </row>
    <row r="85" spans="1:22" ht="47.25">
      <c r="A85" s="268">
        <f t="shared" si="30"/>
        <v>4</v>
      </c>
      <c r="B85" s="261" t="s">
        <v>597</v>
      </c>
      <c r="C85" s="262" t="s">
        <v>340</v>
      </c>
      <c r="D85" s="242" t="s">
        <v>476</v>
      </c>
      <c r="E85" s="243" t="s">
        <v>498</v>
      </c>
      <c r="F85" s="270" t="s">
        <v>598</v>
      </c>
      <c r="G85" s="291">
        <v>14995</v>
      </c>
      <c r="H85" s="257"/>
      <c r="I85" s="257"/>
      <c r="J85" s="291">
        <v>14995</v>
      </c>
      <c r="K85" s="257"/>
      <c r="L85" s="257"/>
      <c r="M85" s="257"/>
      <c r="N85" s="257"/>
      <c r="O85" s="244">
        <f t="shared" si="5"/>
        <v>11000</v>
      </c>
      <c r="P85" s="228"/>
      <c r="Q85" s="228"/>
      <c r="R85" s="290">
        <v>11000</v>
      </c>
      <c r="S85" s="244">
        <f t="shared" si="6"/>
        <v>3000</v>
      </c>
      <c r="T85" s="257"/>
      <c r="U85" s="257"/>
      <c r="V85" s="252">
        <v>3000</v>
      </c>
    </row>
    <row r="86" spans="1:22" ht="47.25">
      <c r="A86" s="268">
        <f t="shared" si="30"/>
        <v>5</v>
      </c>
      <c r="B86" s="261" t="s">
        <v>599</v>
      </c>
      <c r="C86" s="233" t="str">
        <f>+C85</f>
        <v>Xã Thạnh Phú</v>
      </c>
      <c r="D86" s="242" t="s">
        <v>476</v>
      </c>
      <c r="E86" s="243" t="s">
        <v>498</v>
      </c>
      <c r="F86" s="270" t="s">
        <v>600</v>
      </c>
      <c r="G86" s="292">
        <v>15000</v>
      </c>
      <c r="H86" s="257"/>
      <c r="I86" s="257"/>
      <c r="J86" s="292">
        <f>+G86</f>
        <v>15000</v>
      </c>
      <c r="K86" s="257"/>
      <c r="L86" s="257"/>
      <c r="M86" s="257"/>
      <c r="N86" s="257"/>
      <c r="O86" s="244">
        <f t="shared" si="5"/>
        <v>5076</v>
      </c>
      <c r="P86" s="228"/>
      <c r="Q86" s="228"/>
      <c r="R86" s="290">
        <v>5076</v>
      </c>
      <c r="S86" s="244">
        <f t="shared" si="6"/>
        <v>9100</v>
      </c>
      <c r="T86" s="257"/>
      <c r="U86" s="257"/>
      <c r="V86" s="252">
        <v>9100</v>
      </c>
    </row>
    <row r="87" spans="1:22" ht="47.25">
      <c r="A87" s="268">
        <f t="shared" si="30"/>
        <v>6</v>
      </c>
      <c r="B87" s="261" t="s">
        <v>601</v>
      </c>
      <c r="C87" s="233" t="str">
        <f>+C84</f>
        <v>Xã Thạnh Hải</v>
      </c>
      <c r="D87" s="242" t="s">
        <v>476</v>
      </c>
      <c r="E87" s="243" t="s">
        <v>498</v>
      </c>
      <c r="F87" s="270" t="s">
        <v>602</v>
      </c>
      <c r="G87" s="292">
        <v>21100</v>
      </c>
      <c r="H87" s="257"/>
      <c r="I87" s="257"/>
      <c r="J87" s="292">
        <f>+G87</f>
        <v>21100</v>
      </c>
      <c r="K87" s="257"/>
      <c r="L87" s="257"/>
      <c r="M87" s="257"/>
      <c r="N87" s="257"/>
      <c r="O87" s="244">
        <f t="shared" si="5"/>
        <v>6158</v>
      </c>
      <c r="P87" s="228"/>
      <c r="Q87" s="228"/>
      <c r="R87" s="290">
        <v>6158</v>
      </c>
      <c r="S87" s="244">
        <f t="shared" si="6"/>
        <v>8000</v>
      </c>
      <c r="T87" s="257"/>
      <c r="U87" s="257"/>
      <c r="V87" s="252">
        <v>8000</v>
      </c>
    </row>
    <row r="88" spans="1:22" ht="47.25">
      <c r="A88" s="268">
        <f t="shared" si="30"/>
        <v>7</v>
      </c>
      <c r="B88" s="261" t="s">
        <v>603</v>
      </c>
      <c r="C88" s="233" t="s">
        <v>604</v>
      </c>
      <c r="D88" s="242" t="s">
        <v>476</v>
      </c>
      <c r="E88" s="243" t="s">
        <v>498</v>
      </c>
      <c r="F88" s="270" t="s">
        <v>605</v>
      </c>
      <c r="G88" s="292">
        <v>29000</v>
      </c>
      <c r="H88" s="257"/>
      <c r="I88" s="257"/>
      <c r="J88" s="292">
        <v>29000</v>
      </c>
      <c r="K88" s="257"/>
      <c r="L88" s="257"/>
      <c r="M88" s="257"/>
      <c r="N88" s="257"/>
      <c r="O88" s="244">
        <f t="shared" ref="O88:O151" si="31">R88</f>
        <v>7000</v>
      </c>
      <c r="P88" s="228"/>
      <c r="Q88" s="228"/>
      <c r="R88" s="290">
        <v>7000</v>
      </c>
      <c r="S88" s="244">
        <f t="shared" ref="S88:S151" si="32">V88</f>
        <v>10000</v>
      </c>
      <c r="T88" s="257"/>
      <c r="U88" s="257"/>
      <c r="V88" s="252">
        <v>10000</v>
      </c>
    </row>
    <row r="89" spans="1:22">
      <c r="A89" s="231" t="s">
        <v>606</v>
      </c>
      <c r="B89" s="232" t="s">
        <v>445</v>
      </c>
      <c r="C89" s="257"/>
      <c r="D89" s="257"/>
      <c r="E89" s="257"/>
      <c r="F89" s="257"/>
      <c r="G89" s="234">
        <f>G90</f>
        <v>79200</v>
      </c>
      <c r="H89" s="234">
        <f t="shared" ref="H89:V90" si="33">H90</f>
        <v>0</v>
      </c>
      <c r="I89" s="234">
        <f t="shared" si="33"/>
        <v>0</v>
      </c>
      <c r="J89" s="234">
        <f t="shared" si="33"/>
        <v>79200</v>
      </c>
      <c r="K89" s="234">
        <f t="shared" si="33"/>
        <v>0</v>
      </c>
      <c r="L89" s="234">
        <f t="shared" si="33"/>
        <v>0</v>
      </c>
      <c r="M89" s="234">
        <f t="shared" si="33"/>
        <v>0</v>
      </c>
      <c r="N89" s="234">
        <f t="shared" si="33"/>
        <v>0</v>
      </c>
      <c r="O89" s="229">
        <f t="shared" si="33"/>
        <v>18508</v>
      </c>
      <c r="P89" s="234">
        <f t="shared" si="33"/>
        <v>0</v>
      </c>
      <c r="Q89" s="234">
        <f t="shared" si="33"/>
        <v>0</v>
      </c>
      <c r="R89" s="234">
        <f t="shared" si="33"/>
        <v>18508</v>
      </c>
      <c r="S89" s="229">
        <f t="shared" si="33"/>
        <v>45700</v>
      </c>
      <c r="T89" s="234">
        <f t="shared" si="33"/>
        <v>0</v>
      </c>
      <c r="U89" s="234">
        <f t="shared" si="33"/>
        <v>0</v>
      </c>
      <c r="V89" s="234">
        <f t="shared" si="33"/>
        <v>45700</v>
      </c>
    </row>
    <row r="90" spans="1:22">
      <c r="A90" s="236">
        <v>1</v>
      </c>
      <c r="B90" s="232" t="s">
        <v>429</v>
      </c>
      <c r="C90" s="257"/>
      <c r="D90" s="257"/>
      <c r="E90" s="257"/>
      <c r="F90" s="257"/>
      <c r="G90" s="234">
        <f>G91</f>
        <v>79200</v>
      </c>
      <c r="H90" s="234">
        <f t="shared" si="33"/>
        <v>0</v>
      </c>
      <c r="I90" s="234">
        <f t="shared" si="33"/>
        <v>0</v>
      </c>
      <c r="J90" s="234">
        <f t="shared" si="33"/>
        <v>79200</v>
      </c>
      <c r="K90" s="234">
        <f t="shared" si="33"/>
        <v>0</v>
      </c>
      <c r="L90" s="234">
        <f t="shared" si="33"/>
        <v>0</v>
      </c>
      <c r="M90" s="234">
        <f t="shared" si="33"/>
        <v>0</v>
      </c>
      <c r="N90" s="234">
        <f t="shared" si="33"/>
        <v>0</v>
      </c>
      <c r="O90" s="229">
        <f t="shared" si="33"/>
        <v>18508</v>
      </c>
      <c r="P90" s="234">
        <f t="shared" si="33"/>
        <v>0</v>
      </c>
      <c r="Q90" s="234">
        <f t="shared" si="33"/>
        <v>0</v>
      </c>
      <c r="R90" s="234">
        <f t="shared" si="33"/>
        <v>18508</v>
      </c>
      <c r="S90" s="229">
        <f t="shared" si="33"/>
        <v>45700</v>
      </c>
      <c r="T90" s="234">
        <f t="shared" si="33"/>
        <v>0</v>
      </c>
      <c r="U90" s="234">
        <f t="shared" si="33"/>
        <v>0</v>
      </c>
      <c r="V90" s="234">
        <f t="shared" si="33"/>
        <v>45700</v>
      </c>
    </row>
    <row r="91" spans="1:22" ht="47.25">
      <c r="A91" s="231" t="s">
        <v>86</v>
      </c>
      <c r="B91" s="237" t="s">
        <v>473</v>
      </c>
      <c r="C91" s="257"/>
      <c r="D91" s="257"/>
      <c r="E91" s="257"/>
      <c r="F91" s="257"/>
      <c r="G91" s="234">
        <f>SUM(G92:G96)</f>
        <v>79200</v>
      </c>
      <c r="H91" s="234">
        <f t="shared" ref="H91:V91" si="34">SUM(H92:H96)</f>
        <v>0</v>
      </c>
      <c r="I91" s="234">
        <f t="shared" si="34"/>
        <v>0</v>
      </c>
      <c r="J91" s="234">
        <f t="shared" si="34"/>
        <v>79200</v>
      </c>
      <c r="K91" s="234">
        <f t="shared" si="34"/>
        <v>0</v>
      </c>
      <c r="L91" s="234">
        <f t="shared" si="34"/>
        <v>0</v>
      </c>
      <c r="M91" s="234">
        <f t="shared" si="34"/>
        <v>0</v>
      </c>
      <c r="N91" s="234">
        <f t="shared" si="34"/>
        <v>0</v>
      </c>
      <c r="O91" s="229">
        <f t="shared" si="34"/>
        <v>18508</v>
      </c>
      <c r="P91" s="234">
        <f t="shared" si="34"/>
        <v>0</v>
      </c>
      <c r="Q91" s="234">
        <f t="shared" si="34"/>
        <v>0</v>
      </c>
      <c r="R91" s="234">
        <f t="shared" si="34"/>
        <v>18508</v>
      </c>
      <c r="S91" s="229">
        <f t="shared" si="34"/>
        <v>45700</v>
      </c>
      <c r="T91" s="234">
        <f t="shared" si="34"/>
        <v>0</v>
      </c>
      <c r="U91" s="234">
        <f t="shared" si="34"/>
        <v>0</v>
      </c>
      <c r="V91" s="234">
        <f t="shared" si="34"/>
        <v>45700</v>
      </c>
    </row>
    <row r="92" spans="1:22" ht="94.5">
      <c r="A92" s="260" t="s">
        <v>513</v>
      </c>
      <c r="B92" s="261" t="s">
        <v>607</v>
      </c>
      <c r="C92" s="243" t="s">
        <v>320</v>
      </c>
      <c r="D92" s="242" t="s">
        <v>476</v>
      </c>
      <c r="E92" s="243" t="s">
        <v>498</v>
      </c>
      <c r="F92" s="270" t="s">
        <v>608</v>
      </c>
      <c r="G92" s="293">
        <v>36000</v>
      </c>
      <c r="H92" s="257"/>
      <c r="I92" s="257"/>
      <c r="J92" s="293">
        <v>36000</v>
      </c>
      <c r="K92" s="257"/>
      <c r="L92" s="257"/>
      <c r="M92" s="257"/>
      <c r="N92" s="257"/>
      <c r="O92" s="244">
        <f t="shared" si="31"/>
        <v>14508</v>
      </c>
      <c r="P92" s="228"/>
      <c r="Q92" s="228"/>
      <c r="R92" s="293">
        <v>14508</v>
      </c>
      <c r="S92" s="244">
        <f t="shared" si="32"/>
        <v>10000</v>
      </c>
      <c r="T92" s="257"/>
      <c r="U92" s="257"/>
      <c r="V92" s="252">
        <v>10000</v>
      </c>
    </row>
    <row r="93" spans="1:22" ht="47.25">
      <c r="A93" s="268">
        <f>A92+1</f>
        <v>2</v>
      </c>
      <c r="B93" s="261" t="s">
        <v>609</v>
      </c>
      <c r="C93" s="243" t="s">
        <v>610</v>
      </c>
      <c r="D93" s="242" t="s">
        <v>476</v>
      </c>
      <c r="E93" s="243" t="s">
        <v>484</v>
      </c>
      <c r="F93" s="270" t="s">
        <v>611</v>
      </c>
      <c r="G93" s="293">
        <v>14000</v>
      </c>
      <c r="H93" s="257"/>
      <c r="I93" s="257"/>
      <c r="J93" s="293">
        <v>14000</v>
      </c>
      <c r="K93" s="257"/>
      <c r="L93" s="257"/>
      <c r="M93" s="257"/>
      <c r="N93" s="257"/>
      <c r="O93" s="244">
        <f t="shared" si="31"/>
        <v>1000</v>
      </c>
      <c r="P93" s="228"/>
      <c r="Q93" s="228"/>
      <c r="R93" s="293">
        <v>1000</v>
      </c>
      <c r="S93" s="244">
        <f t="shared" si="32"/>
        <v>12000</v>
      </c>
      <c r="T93" s="257"/>
      <c r="U93" s="257"/>
      <c r="V93" s="252">
        <v>12000</v>
      </c>
    </row>
    <row r="94" spans="1:22" ht="47.25">
      <c r="A94" s="268">
        <f t="shared" ref="A94:A96" si="35">A93+1</f>
        <v>3</v>
      </c>
      <c r="B94" s="261" t="s">
        <v>612</v>
      </c>
      <c r="C94" s="243" t="s">
        <v>610</v>
      </c>
      <c r="D94" s="242" t="s">
        <v>476</v>
      </c>
      <c r="E94" s="243" t="s">
        <v>484</v>
      </c>
      <c r="F94" s="270" t="s">
        <v>613</v>
      </c>
      <c r="G94" s="293">
        <v>9000</v>
      </c>
      <c r="H94" s="257"/>
      <c r="I94" s="257"/>
      <c r="J94" s="293">
        <v>9000</v>
      </c>
      <c r="K94" s="257"/>
      <c r="L94" s="257"/>
      <c r="M94" s="257"/>
      <c r="N94" s="257"/>
      <c r="O94" s="244">
        <f t="shared" si="31"/>
        <v>1000</v>
      </c>
      <c r="P94" s="228"/>
      <c r="Q94" s="228"/>
      <c r="R94" s="293">
        <v>1000</v>
      </c>
      <c r="S94" s="244">
        <f t="shared" si="32"/>
        <v>7200</v>
      </c>
      <c r="T94" s="257"/>
      <c r="U94" s="257"/>
      <c r="V94" s="252">
        <v>7200</v>
      </c>
    </row>
    <row r="95" spans="1:22" ht="47.25">
      <c r="A95" s="268">
        <f t="shared" si="35"/>
        <v>4</v>
      </c>
      <c r="B95" s="261" t="s">
        <v>614</v>
      </c>
      <c r="C95" s="243" t="s">
        <v>615</v>
      </c>
      <c r="D95" s="242" t="s">
        <v>476</v>
      </c>
      <c r="E95" s="243" t="s">
        <v>484</v>
      </c>
      <c r="F95" s="270" t="s">
        <v>616</v>
      </c>
      <c r="G95" s="293">
        <v>8700</v>
      </c>
      <c r="H95" s="257"/>
      <c r="I95" s="257"/>
      <c r="J95" s="293">
        <v>8700</v>
      </c>
      <c r="K95" s="257"/>
      <c r="L95" s="257"/>
      <c r="M95" s="257"/>
      <c r="N95" s="257"/>
      <c r="O95" s="244">
        <f t="shared" si="31"/>
        <v>1000</v>
      </c>
      <c r="P95" s="228"/>
      <c r="Q95" s="228"/>
      <c r="R95" s="293">
        <v>1000</v>
      </c>
      <c r="S95" s="244">
        <f t="shared" si="32"/>
        <v>7000</v>
      </c>
      <c r="T95" s="257"/>
      <c r="U95" s="257"/>
      <c r="V95" s="252">
        <v>7000</v>
      </c>
    </row>
    <row r="96" spans="1:22" ht="47.25">
      <c r="A96" s="268">
        <f t="shared" si="35"/>
        <v>5</v>
      </c>
      <c r="B96" s="261" t="s">
        <v>617</v>
      </c>
      <c r="C96" s="243" t="s">
        <v>618</v>
      </c>
      <c r="D96" s="242" t="s">
        <v>476</v>
      </c>
      <c r="E96" s="243" t="s">
        <v>484</v>
      </c>
      <c r="F96" s="270" t="s">
        <v>619</v>
      </c>
      <c r="G96" s="293">
        <v>11500</v>
      </c>
      <c r="H96" s="257"/>
      <c r="I96" s="257"/>
      <c r="J96" s="293">
        <v>11500</v>
      </c>
      <c r="K96" s="257"/>
      <c r="L96" s="257"/>
      <c r="M96" s="257"/>
      <c r="N96" s="257"/>
      <c r="O96" s="244">
        <f t="shared" si="31"/>
        <v>1000</v>
      </c>
      <c r="P96" s="228"/>
      <c r="Q96" s="228"/>
      <c r="R96" s="293">
        <v>1000</v>
      </c>
      <c r="S96" s="244">
        <f t="shared" si="32"/>
        <v>9500</v>
      </c>
      <c r="T96" s="257"/>
      <c r="U96" s="257"/>
      <c r="V96" s="252">
        <v>9500</v>
      </c>
    </row>
    <row r="97" spans="1:22" ht="20.45" customHeight="1">
      <c r="A97" s="231" t="s">
        <v>620</v>
      </c>
      <c r="B97" s="232" t="s">
        <v>452</v>
      </c>
      <c r="C97" s="257"/>
      <c r="D97" s="257"/>
      <c r="E97" s="257"/>
      <c r="F97" s="257"/>
      <c r="G97" s="234">
        <f>G98</f>
        <v>11500</v>
      </c>
      <c r="H97" s="234">
        <f t="shared" ref="H97:V99" si="36">H98</f>
        <v>0</v>
      </c>
      <c r="I97" s="234">
        <f t="shared" si="36"/>
        <v>0</v>
      </c>
      <c r="J97" s="234">
        <f t="shared" si="36"/>
        <v>11500</v>
      </c>
      <c r="K97" s="234">
        <f t="shared" si="36"/>
        <v>0</v>
      </c>
      <c r="L97" s="234">
        <f t="shared" si="36"/>
        <v>0</v>
      </c>
      <c r="M97" s="234">
        <f t="shared" si="36"/>
        <v>0</v>
      </c>
      <c r="N97" s="234">
        <f t="shared" si="36"/>
        <v>0</v>
      </c>
      <c r="O97" s="229">
        <f t="shared" si="36"/>
        <v>3000</v>
      </c>
      <c r="P97" s="234">
        <f t="shared" si="36"/>
        <v>0</v>
      </c>
      <c r="Q97" s="234">
        <f t="shared" si="36"/>
        <v>0</v>
      </c>
      <c r="R97" s="234">
        <f t="shared" si="36"/>
        <v>3000</v>
      </c>
      <c r="S97" s="229">
        <f t="shared" si="36"/>
        <v>7500</v>
      </c>
      <c r="T97" s="234">
        <f t="shared" si="36"/>
        <v>0</v>
      </c>
      <c r="U97" s="234">
        <f t="shared" si="36"/>
        <v>0</v>
      </c>
      <c r="V97" s="234">
        <f t="shared" si="36"/>
        <v>7500</v>
      </c>
    </row>
    <row r="98" spans="1:22">
      <c r="A98" s="236">
        <v>1</v>
      </c>
      <c r="B98" s="232" t="s">
        <v>429</v>
      </c>
      <c r="C98" s="257"/>
      <c r="D98" s="257"/>
      <c r="E98" s="257"/>
      <c r="F98" s="257"/>
      <c r="G98" s="234">
        <f>G99</f>
        <v>11500</v>
      </c>
      <c r="H98" s="234">
        <f t="shared" si="36"/>
        <v>0</v>
      </c>
      <c r="I98" s="234">
        <f t="shared" si="36"/>
        <v>0</v>
      </c>
      <c r="J98" s="234">
        <f t="shared" si="36"/>
        <v>11500</v>
      </c>
      <c r="K98" s="234">
        <f t="shared" si="36"/>
        <v>0</v>
      </c>
      <c r="L98" s="234">
        <f t="shared" si="36"/>
        <v>0</v>
      </c>
      <c r="M98" s="234">
        <f t="shared" si="36"/>
        <v>0</v>
      </c>
      <c r="N98" s="234">
        <f t="shared" si="36"/>
        <v>0</v>
      </c>
      <c r="O98" s="229">
        <f t="shared" si="36"/>
        <v>3000</v>
      </c>
      <c r="P98" s="234">
        <f t="shared" si="36"/>
        <v>0</v>
      </c>
      <c r="Q98" s="234">
        <f t="shared" si="36"/>
        <v>0</v>
      </c>
      <c r="R98" s="234">
        <f t="shared" si="36"/>
        <v>3000</v>
      </c>
      <c r="S98" s="229">
        <f t="shared" si="36"/>
        <v>7500</v>
      </c>
      <c r="T98" s="234">
        <f t="shared" si="36"/>
        <v>0</v>
      </c>
      <c r="U98" s="234">
        <f t="shared" si="36"/>
        <v>0</v>
      </c>
      <c r="V98" s="234">
        <f t="shared" si="36"/>
        <v>7500</v>
      </c>
    </row>
    <row r="99" spans="1:22" ht="47.25">
      <c r="A99" s="231" t="s">
        <v>86</v>
      </c>
      <c r="B99" s="237" t="s">
        <v>473</v>
      </c>
      <c r="C99" s="257"/>
      <c r="D99" s="257"/>
      <c r="E99" s="257"/>
      <c r="F99" s="257"/>
      <c r="G99" s="234">
        <f>G100</f>
        <v>11500</v>
      </c>
      <c r="H99" s="234">
        <f t="shared" si="36"/>
        <v>0</v>
      </c>
      <c r="I99" s="234">
        <f t="shared" si="36"/>
        <v>0</v>
      </c>
      <c r="J99" s="234">
        <f t="shared" si="36"/>
        <v>11500</v>
      </c>
      <c r="K99" s="234">
        <f t="shared" si="36"/>
        <v>0</v>
      </c>
      <c r="L99" s="234">
        <f t="shared" si="36"/>
        <v>0</v>
      </c>
      <c r="M99" s="234">
        <f t="shared" si="36"/>
        <v>0</v>
      </c>
      <c r="N99" s="234">
        <f t="shared" si="36"/>
        <v>0</v>
      </c>
      <c r="O99" s="234">
        <f t="shared" si="36"/>
        <v>3000</v>
      </c>
      <c r="P99" s="234">
        <f t="shared" si="36"/>
        <v>0</v>
      </c>
      <c r="Q99" s="234">
        <f t="shared" si="36"/>
        <v>0</v>
      </c>
      <c r="R99" s="234">
        <f t="shared" si="36"/>
        <v>3000</v>
      </c>
      <c r="S99" s="229">
        <f t="shared" si="36"/>
        <v>7500</v>
      </c>
      <c r="T99" s="234">
        <f t="shared" si="36"/>
        <v>0</v>
      </c>
      <c r="U99" s="234">
        <f t="shared" si="36"/>
        <v>0</v>
      </c>
      <c r="V99" s="234">
        <f t="shared" si="36"/>
        <v>7500</v>
      </c>
    </row>
    <row r="100" spans="1:22" ht="47.25">
      <c r="A100" s="260"/>
      <c r="B100" s="266" t="s">
        <v>621</v>
      </c>
      <c r="C100" s="248" t="s">
        <v>622</v>
      </c>
      <c r="D100" s="242" t="s">
        <v>476</v>
      </c>
      <c r="E100" s="248" t="s">
        <v>484</v>
      </c>
      <c r="F100" s="270" t="s">
        <v>623</v>
      </c>
      <c r="G100" s="294">
        <v>11500</v>
      </c>
      <c r="H100" s="295"/>
      <c r="I100" s="257"/>
      <c r="J100" s="295">
        <v>11500</v>
      </c>
      <c r="K100" s="257"/>
      <c r="L100" s="257"/>
      <c r="M100" s="257"/>
      <c r="N100" s="257"/>
      <c r="O100" s="244">
        <v>3000</v>
      </c>
      <c r="P100" s="228"/>
      <c r="Q100" s="228"/>
      <c r="R100" s="265">
        <v>3000</v>
      </c>
      <c r="S100" s="244">
        <v>7500</v>
      </c>
      <c r="T100" s="257"/>
      <c r="U100" s="257"/>
      <c r="V100" s="244">
        <v>7500</v>
      </c>
    </row>
    <row r="101" spans="1:22" ht="26.45" customHeight="1">
      <c r="A101" s="231" t="s">
        <v>624</v>
      </c>
      <c r="B101" s="232" t="s">
        <v>625</v>
      </c>
      <c r="C101" s="257"/>
      <c r="D101" s="257"/>
      <c r="E101" s="257"/>
      <c r="F101" s="257"/>
      <c r="G101" s="234">
        <f>G102+G116+G120</f>
        <v>3395845</v>
      </c>
      <c r="H101" s="234">
        <f t="shared" ref="H101:V101" si="37">H102+H116+H120</f>
        <v>0</v>
      </c>
      <c r="I101" s="234">
        <f t="shared" si="37"/>
        <v>1331334</v>
      </c>
      <c r="J101" s="234">
        <f t="shared" si="37"/>
        <v>1737809</v>
      </c>
      <c r="K101" s="234">
        <f t="shared" si="37"/>
        <v>0</v>
      </c>
      <c r="L101" s="234">
        <f t="shared" si="37"/>
        <v>0</v>
      </c>
      <c r="M101" s="234">
        <f t="shared" si="37"/>
        <v>0</v>
      </c>
      <c r="N101" s="234">
        <f t="shared" si="37"/>
        <v>0</v>
      </c>
      <c r="O101" s="234">
        <f t="shared" si="37"/>
        <v>1265088</v>
      </c>
      <c r="P101" s="234">
        <f t="shared" si="37"/>
        <v>490334</v>
      </c>
      <c r="Q101" s="234">
        <f t="shared" si="37"/>
        <v>0</v>
      </c>
      <c r="R101" s="234">
        <f t="shared" si="37"/>
        <v>774754</v>
      </c>
      <c r="S101" s="229">
        <f>S102+S116+S120</f>
        <v>1498151</v>
      </c>
      <c r="T101" s="234">
        <f t="shared" si="37"/>
        <v>800151</v>
      </c>
      <c r="U101" s="234">
        <f t="shared" si="37"/>
        <v>0</v>
      </c>
      <c r="V101" s="234">
        <f t="shared" si="37"/>
        <v>698000</v>
      </c>
    </row>
    <row r="102" spans="1:22">
      <c r="A102" s="231" t="s">
        <v>6</v>
      </c>
      <c r="B102" s="232" t="s">
        <v>626</v>
      </c>
      <c r="C102" s="257"/>
      <c r="D102" s="257"/>
      <c r="E102" s="257"/>
      <c r="F102" s="257"/>
      <c r="G102" s="234">
        <f>G103</f>
        <v>2941381</v>
      </c>
      <c r="H102" s="234">
        <f t="shared" ref="H102:V103" si="38">H103</f>
        <v>0</v>
      </c>
      <c r="I102" s="234">
        <f t="shared" si="38"/>
        <v>1331334</v>
      </c>
      <c r="J102" s="234">
        <f t="shared" si="38"/>
        <v>1283345</v>
      </c>
      <c r="K102" s="234">
        <f t="shared" si="38"/>
        <v>0</v>
      </c>
      <c r="L102" s="234">
        <f t="shared" si="38"/>
        <v>0</v>
      </c>
      <c r="M102" s="234">
        <f t="shared" si="38"/>
        <v>0</v>
      </c>
      <c r="N102" s="234">
        <f t="shared" si="38"/>
        <v>0</v>
      </c>
      <c r="O102" s="229">
        <f t="shared" si="38"/>
        <v>1032338</v>
      </c>
      <c r="P102" s="234">
        <f t="shared" si="38"/>
        <v>490334</v>
      </c>
      <c r="Q102" s="234">
        <f t="shared" si="38"/>
        <v>0</v>
      </c>
      <c r="R102" s="234">
        <f t="shared" si="38"/>
        <v>542004</v>
      </c>
      <c r="S102" s="229">
        <f t="shared" si="38"/>
        <v>1334651</v>
      </c>
      <c r="T102" s="234">
        <f t="shared" si="38"/>
        <v>800151</v>
      </c>
      <c r="U102" s="234">
        <f t="shared" si="38"/>
        <v>0</v>
      </c>
      <c r="V102" s="234">
        <f t="shared" si="38"/>
        <v>534500</v>
      </c>
    </row>
    <row r="103" spans="1:22">
      <c r="A103" s="236">
        <v>1</v>
      </c>
      <c r="B103" s="232" t="s">
        <v>429</v>
      </c>
      <c r="C103" s="257"/>
      <c r="D103" s="257"/>
      <c r="E103" s="257"/>
      <c r="F103" s="257"/>
      <c r="G103" s="234">
        <f>G104</f>
        <v>2941381</v>
      </c>
      <c r="H103" s="234">
        <f t="shared" si="38"/>
        <v>0</v>
      </c>
      <c r="I103" s="234">
        <f t="shared" si="38"/>
        <v>1331334</v>
      </c>
      <c r="J103" s="234">
        <f t="shared" si="38"/>
        <v>1283345</v>
      </c>
      <c r="K103" s="234">
        <f t="shared" si="38"/>
        <v>0</v>
      </c>
      <c r="L103" s="234">
        <f t="shared" si="38"/>
        <v>0</v>
      </c>
      <c r="M103" s="234">
        <f t="shared" si="38"/>
        <v>0</v>
      </c>
      <c r="N103" s="234">
        <f t="shared" si="38"/>
        <v>0</v>
      </c>
      <c r="O103" s="229">
        <f t="shared" si="38"/>
        <v>1032338</v>
      </c>
      <c r="P103" s="234">
        <f t="shared" si="38"/>
        <v>490334</v>
      </c>
      <c r="Q103" s="234">
        <f t="shared" si="38"/>
        <v>0</v>
      </c>
      <c r="R103" s="234">
        <f t="shared" si="38"/>
        <v>542004</v>
      </c>
      <c r="S103" s="229">
        <f t="shared" si="38"/>
        <v>1334651</v>
      </c>
      <c r="T103" s="234">
        <f t="shared" si="38"/>
        <v>800151</v>
      </c>
      <c r="U103" s="234">
        <f t="shared" si="38"/>
        <v>0</v>
      </c>
      <c r="V103" s="234">
        <f t="shared" si="38"/>
        <v>534500</v>
      </c>
    </row>
    <row r="104" spans="1:22" ht="47.25">
      <c r="A104" s="231" t="s">
        <v>86</v>
      </c>
      <c r="B104" s="237" t="s">
        <v>473</v>
      </c>
      <c r="C104" s="257"/>
      <c r="D104" s="257"/>
      <c r="E104" s="257"/>
      <c r="F104" s="257"/>
      <c r="G104" s="234">
        <f>SUM(G105:G115)</f>
        <v>2941381</v>
      </c>
      <c r="H104" s="234">
        <f t="shared" ref="H104:V104" si="39">SUM(H105:H115)</f>
        <v>0</v>
      </c>
      <c r="I104" s="234">
        <f t="shared" si="39"/>
        <v>1331334</v>
      </c>
      <c r="J104" s="234">
        <f t="shared" si="39"/>
        <v>1283345</v>
      </c>
      <c r="K104" s="234">
        <f t="shared" si="39"/>
        <v>0</v>
      </c>
      <c r="L104" s="234">
        <f t="shared" si="39"/>
        <v>0</v>
      </c>
      <c r="M104" s="234">
        <f t="shared" si="39"/>
        <v>0</v>
      </c>
      <c r="N104" s="234">
        <f t="shared" si="39"/>
        <v>0</v>
      </c>
      <c r="O104" s="229">
        <f t="shared" si="39"/>
        <v>1032338</v>
      </c>
      <c r="P104" s="234">
        <f t="shared" si="39"/>
        <v>490334</v>
      </c>
      <c r="Q104" s="234">
        <f t="shared" si="39"/>
        <v>0</v>
      </c>
      <c r="R104" s="234">
        <f t="shared" si="39"/>
        <v>542004</v>
      </c>
      <c r="S104" s="229">
        <f t="shared" si="39"/>
        <v>1334651</v>
      </c>
      <c r="T104" s="234">
        <f t="shared" si="39"/>
        <v>800151</v>
      </c>
      <c r="U104" s="234">
        <f t="shared" si="39"/>
        <v>0</v>
      </c>
      <c r="V104" s="234">
        <f t="shared" si="39"/>
        <v>534500</v>
      </c>
    </row>
    <row r="105" spans="1:22" ht="47.25">
      <c r="A105" s="268">
        <v>1</v>
      </c>
      <c r="B105" s="283" t="s">
        <v>627</v>
      </c>
      <c r="C105" s="242" t="s">
        <v>628</v>
      </c>
      <c r="D105" s="296" t="s">
        <v>629</v>
      </c>
      <c r="E105" s="249" t="s">
        <v>630</v>
      </c>
      <c r="F105" s="249" t="s">
        <v>631</v>
      </c>
      <c r="G105" s="245">
        <v>1658036</v>
      </c>
      <c r="H105" s="257"/>
      <c r="I105" s="245">
        <v>1331334</v>
      </c>
      <c r="J105" s="257"/>
      <c r="K105" s="257"/>
      <c r="L105" s="257"/>
      <c r="M105" s="257"/>
      <c r="N105" s="257"/>
      <c r="O105" s="228">
        <f>SUM(P105:R105)</f>
        <v>490334</v>
      </c>
      <c r="P105" s="245">
        <v>490334</v>
      </c>
      <c r="Q105" s="245"/>
      <c r="R105" s="245"/>
      <c r="S105" s="244">
        <f>SUM(T105:V105)</f>
        <v>800151</v>
      </c>
      <c r="T105" s="245">
        <v>800151</v>
      </c>
      <c r="U105" s="245"/>
      <c r="V105" s="257"/>
    </row>
    <row r="106" spans="1:22" ht="47.25">
      <c r="A106" s="268">
        <f>A105+1</f>
        <v>2</v>
      </c>
      <c r="B106" s="239" t="s">
        <v>632</v>
      </c>
      <c r="C106" s="242" t="s">
        <v>520</v>
      </c>
      <c r="D106" s="262" t="s">
        <v>476</v>
      </c>
      <c r="E106" s="262" t="s">
        <v>526</v>
      </c>
      <c r="F106" s="242" t="s">
        <v>633</v>
      </c>
      <c r="G106" s="245">
        <v>463360</v>
      </c>
      <c r="H106" s="257"/>
      <c r="I106" s="257"/>
      <c r="J106" s="245">
        <v>463360</v>
      </c>
      <c r="K106" s="257"/>
      <c r="L106" s="257"/>
      <c r="M106" s="257"/>
      <c r="N106" s="257"/>
      <c r="O106" s="244">
        <f t="shared" si="31"/>
        <v>250000</v>
      </c>
      <c r="P106" s="228"/>
      <c r="Q106" s="228"/>
      <c r="R106" s="245">
        <v>250000</v>
      </c>
      <c r="S106" s="244">
        <f t="shared" si="32"/>
        <v>200000</v>
      </c>
      <c r="T106" s="257"/>
      <c r="U106" s="257"/>
      <c r="V106" s="245">
        <v>200000</v>
      </c>
    </row>
    <row r="107" spans="1:22" ht="47.25">
      <c r="A107" s="268">
        <f t="shared" ref="A107:A115" si="40">A106+1</f>
        <v>3</v>
      </c>
      <c r="B107" s="239" t="s">
        <v>634</v>
      </c>
      <c r="C107" s="233" t="s">
        <v>475</v>
      </c>
      <c r="D107" s="241" t="s">
        <v>635</v>
      </c>
      <c r="E107" s="248" t="s">
        <v>484</v>
      </c>
      <c r="F107" s="243" t="s">
        <v>636</v>
      </c>
      <c r="G107" s="297">
        <v>167000</v>
      </c>
      <c r="H107" s="257"/>
      <c r="I107" s="257"/>
      <c r="J107" s="297">
        <v>167000</v>
      </c>
      <c r="K107" s="257"/>
      <c r="L107" s="257"/>
      <c r="M107" s="257"/>
      <c r="N107" s="257"/>
      <c r="O107" s="244">
        <f t="shared" si="31"/>
        <v>20000</v>
      </c>
      <c r="P107" s="228"/>
      <c r="Q107" s="228"/>
      <c r="R107" s="245">
        <v>20000</v>
      </c>
      <c r="S107" s="244">
        <f t="shared" si="32"/>
        <v>70000</v>
      </c>
      <c r="T107" s="257"/>
      <c r="U107" s="257"/>
      <c r="V107" s="245">
        <v>70000</v>
      </c>
    </row>
    <row r="108" spans="1:22" ht="47.25">
      <c r="A108" s="268">
        <f t="shared" si="40"/>
        <v>4</v>
      </c>
      <c r="B108" s="239" t="s">
        <v>637</v>
      </c>
      <c r="C108" s="233" t="s">
        <v>638</v>
      </c>
      <c r="D108" s="241" t="s">
        <v>639</v>
      </c>
      <c r="E108" s="248" t="s">
        <v>581</v>
      </c>
      <c r="F108" s="243" t="s">
        <v>640</v>
      </c>
      <c r="G108" s="297">
        <v>35315</v>
      </c>
      <c r="H108" s="257"/>
      <c r="I108" s="257"/>
      <c r="J108" s="297">
        <v>35315</v>
      </c>
      <c r="K108" s="257"/>
      <c r="L108" s="257"/>
      <c r="M108" s="257"/>
      <c r="N108" s="257"/>
      <c r="O108" s="244">
        <f t="shared" si="31"/>
        <v>10000</v>
      </c>
      <c r="P108" s="228"/>
      <c r="Q108" s="228"/>
      <c r="R108" s="245">
        <v>10000</v>
      </c>
      <c r="S108" s="244">
        <f t="shared" si="32"/>
        <v>22000</v>
      </c>
      <c r="T108" s="257"/>
      <c r="U108" s="257"/>
      <c r="V108" s="245">
        <v>22000</v>
      </c>
    </row>
    <row r="109" spans="1:22" ht="47.25">
      <c r="A109" s="268">
        <f t="shared" si="40"/>
        <v>5</v>
      </c>
      <c r="B109" s="239" t="s">
        <v>641</v>
      </c>
      <c r="C109" s="248" t="s">
        <v>642</v>
      </c>
      <c r="D109" s="241" t="s">
        <v>476</v>
      </c>
      <c r="E109" s="248" t="s">
        <v>484</v>
      </c>
      <c r="F109" s="253" t="s">
        <v>643</v>
      </c>
      <c r="G109" s="297">
        <v>80000</v>
      </c>
      <c r="H109" s="257"/>
      <c r="I109" s="257"/>
      <c r="J109" s="297">
        <v>80000</v>
      </c>
      <c r="K109" s="257"/>
      <c r="L109" s="257"/>
      <c r="M109" s="257"/>
      <c r="N109" s="257"/>
      <c r="O109" s="244">
        <f t="shared" si="31"/>
        <v>39540</v>
      </c>
      <c r="P109" s="228"/>
      <c r="Q109" s="228"/>
      <c r="R109" s="245">
        <v>39540</v>
      </c>
      <c r="S109" s="244">
        <f t="shared" si="32"/>
        <v>15000</v>
      </c>
      <c r="T109" s="257"/>
      <c r="U109" s="257"/>
      <c r="V109" s="245">
        <v>15000</v>
      </c>
    </row>
    <row r="110" spans="1:22" ht="94.5">
      <c r="A110" s="268">
        <f t="shared" si="40"/>
        <v>6</v>
      </c>
      <c r="B110" s="285" t="s">
        <v>644</v>
      </c>
      <c r="C110" s="242" t="s">
        <v>298</v>
      </c>
      <c r="D110" s="241" t="s">
        <v>494</v>
      </c>
      <c r="E110" s="242" t="s">
        <v>484</v>
      </c>
      <c r="F110" s="242" t="s">
        <v>645</v>
      </c>
      <c r="G110" s="252">
        <v>50000</v>
      </c>
      <c r="H110" s="257"/>
      <c r="I110" s="257"/>
      <c r="J110" s="252">
        <v>50000</v>
      </c>
      <c r="K110" s="257"/>
      <c r="L110" s="257"/>
      <c r="M110" s="257"/>
      <c r="N110" s="257"/>
      <c r="O110" s="244">
        <f t="shared" si="31"/>
        <v>1300</v>
      </c>
      <c r="P110" s="228"/>
      <c r="Q110" s="228"/>
      <c r="R110" s="245">
        <v>1300</v>
      </c>
      <c r="S110" s="244">
        <f t="shared" si="32"/>
        <v>18000</v>
      </c>
      <c r="T110" s="257"/>
      <c r="U110" s="257"/>
      <c r="V110" s="245">
        <v>18000</v>
      </c>
    </row>
    <row r="111" spans="1:22" ht="94.5">
      <c r="A111" s="268">
        <f t="shared" si="40"/>
        <v>7</v>
      </c>
      <c r="B111" s="285" t="s">
        <v>646</v>
      </c>
      <c r="C111" s="242" t="s">
        <v>298</v>
      </c>
      <c r="D111" s="241" t="s">
        <v>494</v>
      </c>
      <c r="E111" s="242" t="s">
        <v>484</v>
      </c>
      <c r="F111" s="242" t="s">
        <v>647</v>
      </c>
      <c r="G111" s="252">
        <v>50000</v>
      </c>
      <c r="H111" s="257"/>
      <c r="I111" s="257"/>
      <c r="J111" s="252">
        <v>50000</v>
      </c>
      <c r="K111" s="257"/>
      <c r="L111" s="257"/>
      <c r="M111" s="257"/>
      <c r="N111" s="257"/>
      <c r="O111" s="244">
        <f t="shared" si="31"/>
        <v>1800</v>
      </c>
      <c r="P111" s="228"/>
      <c r="Q111" s="228"/>
      <c r="R111" s="245">
        <v>1800</v>
      </c>
      <c r="S111" s="244">
        <f t="shared" si="32"/>
        <v>16000</v>
      </c>
      <c r="T111" s="257"/>
      <c r="U111" s="257"/>
      <c r="V111" s="245">
        <v>16000</v>
      </c>
    </row>
    <row r="112" spans="1:22" ht="47.25">
      <c r="A112" s="268">
        <f t="shared" si="40"/>
        <v>8</v>
      </c>
      <c r="B112" s="285" t="s">
        <v>648</v>
      </c>
      <c r="C112" s="242" t="s">
        <v>299</v>
      </c>
      <c r="D112" s="241" t="s">
        <v>649</v>
      </c>
      <c r="E112" s="242" t="s">
        <v>581</v>
      </c>
      <c r="F112" s="242" t="s">
        <v>650</v>
      </c>
      <c r="G112" s="245">
        <v>56670</v>
      </c>
      <c r="H112" s="257"/>
      <c r="I112" s="257"/>
      <c r="J112" s="245">
        <f>G112</f>
        <v>56670</v>
      </c>
      <c r="K112" s="257"/>
      <c r="L112" s="257"/>
      <c r="M112" s="257"/>
      <c r="N112" s="257"/>
      <c r="O112" s="244">
        <f t="shared" si="31"/>
        <v>10500</v>
      </c>
      <c r="P112" s="228"/>
      <c r="Q112" s="228"/>
      <c r="R112" s="245">
        <v>10500</v>
      </c>
      <c r="S112" s="244">
        <f t="shared" si="32"/>
        <v>41000</v>
      </c>
      <c r="T112" s="257"/>
      <c r="U112" s="257"/>
      <c r="V112" s="245">
        <v>41000</v>
      </c>
    </row>
    <row r="113" spans="1:22" ht="49.5">
      <c r="A113" s="268">
        <f t="shared" si="40"/>
        <v>9</v>
      </c>
      <c r="B113" s="298" t="s">
        <v>651</v>
      </c>
      <c r="C113" s="279" t="s">
        <v>652</v>
      </c>
      <c r="D113" s="279" t="s">
        <v>653</v>
      </c>
      <c r="E113" s="248" t="s">
        <v>526</v>
      </c>
      <c r="F113" s="267" t="s">
        <v>654</v>
      </c>
      <c r="G113" s="281">
        <v>219000</v>
      </c>
      <c r="H113" s="281"/>
      <c r="I113" s="257"/>
      <c r="J113" s="281">
        <v>219000</v>
      </c>
      <c r="K113" s="257"/>
      <c r="L113" s="257"/>
      <c r="M113" s="257"/>
      <c r="N113" s="257"/>
      <c r="O113" s="244">
        <f t="shared" si="31"/>
        <v>192264</v>
      </c>
      <c r="P113" s="228"/>
      <c r="Q113" s="228"/>
      <c r="R113" s="281">
        <v>192264</v>
      </c>
      <c r="S113" s="244">
        <f t="shared" si="32"/>
        <v>15000</v>
      </c>
      <c r="T113" s="257"/>
      <c r="U113" s="257"/>
      <c r="V113" s="265">
        <v>15000</v>
      </c>
    </row>
    <row r="114" spans="1:22" ht="94.5">
      <c r="A114" s="268">
        <f t="shared" si="40"/>
        <v>10</v>
      </c>
      <c r="B114" s="285" t="s">
        <v>655</v>
      </c>
      <c r="C114" s="299" t="s">
        <v>656</v>
      </c>
      <c r="D114" s="241" t="s">
        <v>649</v>
      </c>
      <c r="E114" s="242" t="s">
        <v>581</v>
      </c>
      <c r="F114" s="242" t="s">
        <v>657</v>
      </c>
      <c r="G114" s="252">
        <v>24000</v>
      </c>
      <c r="H114" s="257"/>
      <c r="I114" s="257"/>
      <c r="J114" s="252">
        <v>24000</v>
      </c>
      <c r="K114" s="257"/>
      <c r="L114" s="257"/>
      <c r="M114" s="257"/>
      <c r="N114" s="257"/>
      <c r="O114" s="244">
        <f t="shared" si="31"/>
        <v>6600</v>
      </c>
      <c r="P114" s="228"/>
      <c r="Q114" s="228"/>
      <c r="R114" s="245">
        <v>6600</v>
      </c>
      <c r="S114" s="244">
        <f t="shared" si="32"/>
        <v>15500</v>
      </c>
      <c r="T114" s="257"/>
      <c r="U114" s="257"/>
      <c r="V114" s="245">
        <v>15500</v>
      </c>
    </row>
    <row r="115" spans="1:22" ht="47.25">
      <c r="A115" s="268">
        <f t="shared" si="40"/>
        <v>11</v>
      </c>
      <c r="B115" s="285" t="s">
        <v>658</v>
      </c>
      <c r="C115" s="299" t="s">
        <v>659</v>
      </c>
      <c r="D115" s="241" t="s">
        <v>649</v>
      </c>
      <c r="E115" s="242" t="s">
        <v>581</v>
      </c>
      <c r="F115" s="300" t="s">
        <v>660</v>
      </c>
      <c r="G115" s="301">
        <v>138000</v>
      </c>
      <c r="H115" s="257"/>
      <c r="I115" s="257"/>
      <c r="J115" s="252">
        <f>G115</f>
        <v>138000</v>
      </c>
      <c r="K115" s="257"/>
      <c r="L115" s="257"/>
      <c r="M115" s="257"/>
      <c r="N115" s="257"/>
      <c r="O115" s="244">
        <f t="shared" si="31"/>
        <v>10000</v>
      </c>
      <c r="P115" s="228"/>
      <c r="Q115" s="228"/>
      <c r="R115" s="245">
        <v>10000</v>
      </c>
      <c r="S115" s="244">
        <f t="shared" si="32"/>
        <v>122000</v>
      </c>
      <c r="T115" s="257"/>
      <c r="U115" s="257"/>
      <c r="V115" s="252">
        <v>122000</v>
      </c>
    </row>
    <row r="116" spans="1:22">
      <c r="A116" s="231" t="s">
        <v>10</v>
      </c>
      <c r="B116" s="232" t="s">
        <v>456</v>
      </c>
      <c r="C116" s="257"/>
      <c r="D116" s="257"/>
      <c r="E116" s="257"/>
      <c r="F116" s="257"/>
      <c r="G116" s="234">
        <f>G117</f>
        <v>352273</v>
      </c>
      <c r="H116" s="234">
        <f t="shared" ref="H116:V118" si="41">H117</f>
        <v>0</v>
      </c>
      <c r="I116" s="234">
        <f t="shared" si="41"/>
        <v>0</v>
      </c>
      <c r="J116" s="234">
        <f t="shared" si="41"/>
        <v>352273</v>
      </c>
      <c r="K116" s="234">
        <f t="shared" si="41"/>
        <v>0</v>
      </c>
      <c r="L116" s="234">
        <f t="shared" si="41"/>
        <v>0</v>
      </c>
      <c r="M116" s="234">
        <f t="shared" si="41"/>
        <v>0</v>
      </c>
      <c r="N116" s="234">
        <f t="shared" si="41"/>
        <v>0</v>
      </c>
      <c r="O116" s="229">
        <f t="shared" si="41"/>
        <v>200000</v>
      </c>
      <c r="P116" s="234">
        <f t="shared" si="41"/>
        <v>0</v>
      </c>
      <c r="Q116" s="234">
        <f t="shared" si="41"/>
        <v>0</v>
      </c>
      <c r="R116" s="234">
        <f t="shared" si="41"/>
        <v>200000</v>
      </c>
      <c r="S116" s="229">
        <f t="shared" si="41"/>
        <v>100000</v>
      </c>
      <c r="T116" s="234">
        <f t="shared" si="41"/>
        <v>0</v>
      </c>
      <c r="U116" s="234">
        <f t="shared" si="41"/>
        <v>0</v>
      </c>
      <c r="V116" s="234">
        <f t="shared" si="41"/>
        <v>100000</v>
      </c>
    </row>
    <row r="117" spans="1:22">
      <c r="A117" s="236">
        <v>1</v>
      </c>
      <c r="B117" s="232" t="s">
        <v>429</v>
      </c>
      <c r="C117" s="257"/>
      <c r="D117" s="257"/>
      <c r="E117" s="257"/>
      <c r="F117" s="257"/>
      <c r="G117" s="234">
        <f>G118</f>
        <v>352273</v>
      </c>
      <c r="H117" s="234">
        <f t="shared" si="41"/>
        <v>0</v>
      </c>
      <c r="I117" s="234">
        <f t="shared" si="41"/>
        <v>0</v>
      </c>
      <c r="J117" s="234">
        <f t="shared" si="41"/>
        <v>352273</v>
      </c>
      <c r="K117" s="234">
        <f t="shared" si="41"/>
        <v>0</v>
      </c>
      <c r="L117" s="234">
        <f t="shared" si="41"/>
        <v>0</v>
      </c>
      <c r="M117" s="234">
        <f t="shared" si="41"/>
        <v>0</v>
      </c>
      <c r="N117" s="234">
        <f t="shared" si="41"/>
        <v>0</v>
      </c>
      <c r="O117" s="229">
        <f t="shared" si="41"/>
        <v>200000</v>
      </c>
      <c r="P117" s="234">
        <f t="shared" si="41"/>
        <v>0</v>
      </c>
      <c r="Q117" s="234">
        <f t="shared" si="41"/>
        <v>0</v>
      </c>
      <c r="R117" s="234">
        <f t="shared" si="41"/>
        <v>200000</v>
      </c>
      <c r="S117" s="229">
        <f t="shared" si="41"/>
        <v>100000</v>
      </c>
      <c r="T117" s="234">
        <f t="shared" si="41"/>
        <v>0</v>
      </c>
      <c r="U117" s="234">
        <f t="shared" si="41"/>
        <v>0</v>
      </c>
      <c r="V117" s="234">
        <f t="shared" si="41"/>
        <v>100000</v>
      </c>
    </row>
    <row r="118" spans="1:22" ht="47.25">
      <c r="A118" s="231" t="s">
        <v>86</v>
      </c>
      <c r="B118" s="237" t="s">
        <v>473</v>
      </c>
      <c r="C118" s="257"/>
      <c r="D118" s="257"/>
      <c r="E118" s="257"/>
      <c r="F118" s="257"/>
      <c r="G118" s="234">
        <f>G119</f>
        <v>352273</v>
      </c>
      <c r="H118" s="234">
        <f t="shared" si="41"/>
        <v>0</v>
      </c>
      <c r="I118" s="234">
        <f t="shared" si="41"/>
        <v>0</v>
      </c>
      <c r="J118" s="234">
        <f t="shared" si="41"/>
        <v>352273</v>
      </c>
      <c r="K118" s="234">
        <f t="shared" si="41"/>
        <v>0</v>
      </c>
      <c r="L118" s="234">
        <f t="shared" si="41"/>
        <v>0</v>
      </c>
      <c r="M118" s="234">
        <f t="shared" si="41"/>
        <v>0</v>
      </c>
      <c r="N118" s="234">
        <f t="shared" si="41"/>
        <v>0</v>
      </c>
      <c r="O118" s="229">
        <f t="shared" si="41"/>
        <v>200000</v>
      </c>
      <c r="P118" s="234">
        <f t="shared" si="41"/>
        <v>0</v>
      </c>
      <c r="Q118" s="234">
        <f t="shared" si="41"/>
        <v>0</v>
      </c>
      <c r="R118" s="234">
        <f t="shared" si="41"/>
        <v>200000</v>
      </c>
      <c r="S118" s="229">
        <f t="shared" si="41"/>
        <v>100000</v>
      </c>
      <c r="T118" s="234">
        <f t="shared" si="41"/>
        <v>0</v>
      </c>
      <c r="U118" s="234">
        <f t="shared" si="41"/>
        <v>0</v>
      </c>
      <c r="V118" s="234">
        <f t="shared" si="41"/>
        <v>100000</v>
      </c>
    </row>
    <row r="119" spans="1:22" ht="47.25">
      <c r="A119" s="268"/>
      <c r="B119" s="271" t="s">
        <v>661</v>
      </c>
      <c r="C119" s="299" t="s">
        <v>662</v>
      </c>
      <c r="D119" s="241" t="s">
        <v>649</v>
      </c>
      <c r="E119" s="262" t="s">
        <v>487</v>
      </c>
      <c r="F119" s="280" t="s">
        <v>663</v>
      </c>
      <c r="G119" s="263">
        <v>352273</v>
      </c>
      <c r="H119" s="257"/>
      <c r="I119" s="257"/>
      <c r="J119" s="263">
        <v>352273</v>
      </c>
      <c r="K119" s="257"/>
      <c r="L119" s="257"/>
      <c r="M119" s="257"/>
      <c r="N119" s="257"/>
      <c r="O119" s="244">
        <f t="shared" si="31"/>
        <v>200000</v>
      </c>
      <c r="P119" s="228"/>
      <c r="Q119" s="228"/>
      <c r="R119" s="245">
        <v>200000</v>
      </c>
      <c r="S119" s="244">
        <f t="shared" si="32"/>
        <v>100000</v>
      </c>
      <c r="T119" s="257"/>
      <c r="U119" s="257"/>
      <c r="V119" s="245">
        <v>100000</v>
      </c>
    </row>
    <row r="120" spans="1:22">
      <c r="A120" s="231" t="s">
        <v>14</v>
      </c>
      <c r="B120" s="232" t="s">
        <v>457</v>
      </c>
      <c r="C120" s="257"/>
      <c r="D120" s="257"/>
      <c r="E120" s="257"/>
      <c r="F120" s="257"/>
      <c r="G120" s="234">
        <f>G121</f>
        <v>102191</v>
      </c>
      <c r="H120" s="234">
        <f t="shared" ref="H120:V121" si="42">H121</f>
        <v>0</v>
      </c>
      <c r="I120" s="234">
        <f t="shared" si="42"/>
        <v>0</v>
      </c>
      <c r="J120" s="234">
        <f t="shared" si="42"/>
        <v>102191</v>
      </c>
      <c r="K120" s="234">
        <f t="shared" si="42"/>
        <v>0</v>
      </c>
      <c r="L120" s="234">
        <f t="shared" si="42"/>
        <v>0</v>
      </c>
      <c r="M120" s="234">
        <f t="shared" si="42"/>
        <v>0</v>
      </c>
      <c r="N120" s="234">
        <f t="shared" si="42"/>
        <v>0</v>
      </c>
      <c r="O120" s="229">
        <f t="shared" si="42"/>
        <v>32750</v>
      </c>
      <c r="P120" s="234">
        <f t="shared" si="42"/>
        <v>0</v>
      </c>
      <c r="Q120" s="234">
        <f t="shared" si="42"/>
        <v>0</v>
      </c>
      <c r="R120" s="234">
        <f t="shared" si="42"/>
        <v>32750</v>
      </c>
      <c r="S120" s="229">
        <f t="shared" si="42"/>
        <v>63500</v>
      </c>
      <c r="T120" s="234">
        <f t="shared" si="42"/>
        <v>0</v>
      </c>
      <c r="U120" s="234">
        <f t="shared" si="42"/>
        <v>0</v>
      </c>
      <c r="V120" s="234">
        <f t="shared" si="42"/>
        <v>63500</v>
      </c>
    </row>
    <row r="121" spans="1:22">
      <c r="A121" s="236">
        <v>1</v>
      </c>
      <c r="B121" s="232" t="s">
        <v>429</v>
      </c>
      <c r="C121" s="257"/>
      <c r="D121" s="257"/>
      <c r="E121" s="257"/>
      <c r="F121" s="257"/>
      <c r="G121" s="234">
        <f>G122</f>
        <v>102191</v>
      </c>
      <c r="H121" s="234">
        <f t="shared" si="42"/>
        <v>0</v>
      </c>
      <c r="I121" s="234">
        <f t="shared" si="42"/>
        <v>0</v>
      </c>
      <c r="J121" s="234">
        <f t="shared" si="42"/>
        <v>102191</v>
      </c>
      <c r="K121" s="234">
        <f t="shared" si="42"/>
        <v>0</v>
      </c>
      <c r="L121" s="234">
        <f t="shared" si="42"/>
        <v>0</v>
      </c>
      <c r="M121" s="234">
        <f t="shared" si="42"/>
        <v>0</v>
      </c>
      <c r="N121" s="234">
        <f t="shared" si="42"/>
        <v>0</v>
      </c>
      <c r="O121" s="229">
        <f t="shared" si="42"/>
        <v>32750</v>
      </c>
      <c r="P121" s="234">
        <f t="shared" si="42"/>
        <v>0</v>
      </c>
      <c r="Q121" s="234">
        <f t="shared" si="42"/>
        <v>0</v>
      </c>
      <c r="R121" s="234">
        <f t="shared" si="42"/>
        <v>32750</v>
      </c>
      <c r="S121" s="229">
        <f t="shared" si="42"/>
        <v>63500</v>
      </c>
      <c r="T121" s="234">
        <f t="shared" si="42"/>
        <v>0</v>
      </c>
      <c r="U121" s="234">
        <f t="shared" si="42"/>
        <v>0</v>
      </c>
      <c r="V121" s="234">
        <f t="shared" si="42"/>
        <v>63500</v>
      </c>
    </row>
    <row r="122" spans="1:22" ht="47.25">
      <c r="A122" s="231" t="s">
        <v>86</v>
      </c>
      <c r="B122" s="237" t="s">
        <v>473</v>
      </c>
      <c r="C122" s="257"/>
      <c r="D122" s="257"/>
      <c r="E122" s="257"/>
      <c r="F122" s="257"/>
      <c r="G122" s="234">
        <f>SUM(G123:G126)</f>
        <v>102191</v>
      </c>
      <c r="H122" s="234">
        <f t="shared" ref="H122:V122" si="43">SUM(H123:H126)</f>
        <v>0</v>
      </c>
      <c r="I122" s="234">
        <f t="shared" si="43"/>
        <v>0</v>
      </c>
      <c r="J122" s="234">
        <f t="shared" si="43"/>
        <v>102191</v>
      </c>
      <c r="K122" s="234">
        <f t="shared" si="43"/>
        <v>0</v>
      </c>
      <c r="L122" s="234">
        <f t="shared" si="43"/>
        <v>0</v>
      </c>
      <c r="M122" s="234">
        <f t="shared" si="43"/>
        <v>0</v>
      </c>
      <c r="N122" s="234">
        <f t="shared" si="43"/>
        <v>0</v>
      </c>
      <c r="O122" s="229">
        <f t="shared" si="43"/>
        <v>32750</v>
      </c>
      <c r="P122" s="234">
        <f t="shared" si="43"/>
        <v>0</v>
      </c>
      <c r="Q122" s="234">
        <f t="shared" si="43"/>
        <v>0</v>
      </c>
      <c r="R122" s="234">
        <f t="shared" si="43"/>
        <v>32750</v>
      </c>
      <c r="S122" s="229">
        <f t="shared" si="43"/>
        <v>63500</v>
      </c>
      <c r="T122" s="234">
        <f t="shared" si="43"/>
        <v>0</v>
      </c>
      <c r="U122" s="234">
        <f t="shared" si="43"/>
        <v>0</v>
      </c>
      <c r="V122" s="234">
        <f t="shared" si="43"/>
        <v>63500</v>
      </c>
    </row>
    <row r="123" spans="1:22" ht="47.25">
      <c r="A123" s="268">
        <v>1</v>
      </c>
      <c r="B123" s="261" t="s">
        <v>664</v>
      </c>
      <c r="C123" s="299" t="s">
        <v>659</v>
      </c>
      <c r="D123" s="253" t="s">
        <v>665</v>
      </c>
      <c r="E123" s="262" t="s">
        <v>666</v>
      </c>
      <c r="F123" s="243" t="s">
        <v>667</v>
      </c>
      <c r="G123" s="297">
        <v>20000</v>
      </c>
      <c r="H123" s="257"/>
      <c r="I123" s="257"/>
      <c r="J123" s="297">
        <v>20000</v>
      </c>
      <c r="K123" s="257"/>
      <c r="L123" s="257"/>
      <c r="M123" s="257"/>
      <c r="N123" s="257"/>
      <c r="O123" s="244">
        <f t="shared" si="31"/>
        <v>3500</v>
      </c>
      <c r="P123" s="228"/>
      <c r="Q123" s="228"/>
      <c r="R123" s="245">
        <v>3500</v>
      </c>
      <c r="S123" s="244">
        <f t="shared" si="32"/>
        <v>15000</v>
      </c>
      <c r="T123" s="257"/>
      <c r="U123" s="257"/>
      <c r="V123" s="245">
        <v>15000</v>
      </c>
    </row>
    <row r="124" spans="1:22" ht="94.5">
      <c r="A124" s="268">
        <v>2</v>
      </c>
      <c r="B124" s="285" t="s">
        <v>668</v>
      </c>
      <c r="C124" s="242" t="s">
        <v>659</v>
      </c>
      <c r="D124" s="241" t="s">
        <v>665</v>
      </c>
      <c r="E124" s="242" t="s">
        <v>484</v>
      </c>
      <c r="F124" s="243" t="s">
        <v>669</v>
      </c>
      <c r="G124" s="252">
        <v>23000</v>
      </c>
      <c r="H124" s="257"/>
      <c r="I124" s="257"/>
      <c r="J124" s="252">
        <v>23000</v>
      </c>
      <c r="K124" s="257"/>
      <c r="L124" s="257"/>
      <c r="M124" s="257"/>
      <c r="N124" s="257"/>
      <c r="O124" s="244">
        <f t="shared" si="31"/>
        <v>4100</v>
      </c>
      <c r="P124" s="228"/>
      <c r="Q124" s="228"/>
      <c r="R124" s="245">
        <v>4100</v>
      </c>
      <c r="S124" s="244">
        <f t="shared" si="32"/>
        <v>17000</v>
      </c>
      <c r="T124" s="257"/>
      <c r="U124" s="257"/>
      <c r="V124" s="302">
        <v>17000</v>
      </c>
    </row>
    <row r="125" spans="1:22" ht="78.75">
      <c r="A125" s="268">
        <v>3</v>
      </c>
      <c r="B125" s="285" t="s">
        <v>670</v>
      </c>
      <c r="C125" s="242" t="s">
        <v>671</v>
      </c>
      <c r="D125" s="241" t="s">
        <v>672</v>
      </c>
      <c r="E125" s="242" t="s">
        <v>581</v>
      </c>
      <c r="F125" s="242" t="s">
        <v>673</v>
      </c>
      <c r="G125" s="252">
        <v>14191</v>
      </c>
      <c r="H125" s="257"/>
      <c r="I125" s="257"/>
      <c r="J125" s="252">
        <f>G125</f>
        <v>14191</v>
      </c>
      <c r="K125" s="257"/>
      <c r="L125" s="257"/>
      <c r="M125" s="257"/>
      <c r="N125" s="257"/>
      <c r="O125" s="244">
        <f t="shared" si="31"/>
        <v>10100</v>
      </c>
      <c r="P125" s="228"/>
      <c r="Q125" s="228"/>
      <c r="R125" s="245">
        <v>10100</v>
      </c>
      <c r="S125" s="244">
        <f t="shared" si="32"/>
        <v>3500</v>
      </c>
      <c r="T125" s="257"/>
      <c r="U125" s="257"/>
      <c r="V125" s="245">
        <v>3500</v>
      </c>
    </row>
    <row r="126" spans="1:22" ht="47.25">
      <c r="A126" s="268">
        <v>4</v>
      </c>
      <c r="B126" s="285" t="s">
        <v>674</v>
      </c>
      <c r="C126" s="299" t="s">
        <v>659</v>
      </c>
      <c r="D126" s="241" t="s">
        <v>665</v>
      </c>
      <c r="E126" s="242" t="s">
        <v>484</v>
      </c>
      <c r="F126" s="242" t="s">
        <v>675</v>
      </c>
      <c r="G126" s="252">
        <v>45000</v>
      </c>
      <c r="H126" s="257"/>
      <c r="I126" s="257"/>
      <c r="J126" s="252">
        <v>45000</v>
      </c>
      <c r="K126" s="257"/>
      <c r="L126" s="257"/>
      <c r="M126" s="257"/>
      <c r="N126" s="257"/>
      <c r="O126" s="244">
        <f t="shared" si="31"/>
        <v>15050</v>
      </c>
      <c r="P126" s="228"/>
      <c r="Q126" s="228"/>
      <c r="R126" s="245">
        <v>15050</v>
      </c>
      <c r="S126" s="244">
        <f t="shared" si="32"/>
        <v>28000</v>
      </c>
      <c r="T126" s="257"/>
      <c r="U126" s="257"/>
      <c r="V126" s="252">
        <v>28000</v>
      </c>
    </row>
    <row r="127" spans="1:22" ht="24.6" customHeight="1">
      <c r="A127" s="231" t="s">
        <v>676</v>
      </c>
      <c r="B127" s="232" t="s">
        <v>677</v>
      </c>
      <c r="C127" s="257"/>
      <c r="D127" s="257"/>
      <c r="E127" s="257"/>
      <c r="F127" s="257"/>
      <c r="G127" s="234">
        <f>G128+G132+G140+G144+G148+G152</f>
        <v>883697</v>
      </c>
      <c r="H127" s="234">
        <f t="shared" ref="H127:V127" si="44">H128+H132+H140+H144+H148+H152</f>
        <v>0</v>
      </c>
      <c r="I127" s="234">
        <f t="shared" si="44"/>
        <v>0</v>
      </c>
      <c r="J127" s="234">
        <f t="shared" si="44"/>
        <v>793697</v>
      </c>
      <c r="K127" s="234">
        <f t="shared" si="44"/>
        <v>0</v>
      </c>
      <c r="L127" s="234">
        <f t="shared" si="44"/>
        <v>0</v>
      </c>
      <c r="M127" s="234">
        <f t="shared" si="44"/>
        <v>0</v>
      </c>
      <c r="N127" s="234">
        <f t="shared" si="44"/>
        <v>0</v>
      </c>
      <c r="O127" s="234">
        <f t="shared" si="44"/>
        <v>389355</v>
      </c>
      <c r="P127" s="234">
        <f t="shared" si="44"/>
        <v>0</v>
      </c>
      <c r="Q127" s="234">
        <f t="shared" si="44"/>
        <v>0</v>
      </c>
      <c r="R127" s="234">
        <f t="shared" si="44"/>
        <v>389355</v>
      </c>
      <c r="S127" s="229">
        <f>S128+S132+S140+S144+S148+S152</f>
        <v>220000</v>
      </c>
      <c r="T127" s="234">
        <f t="shared" si="44"/>
        <v>0</v>
      </c>
      <c r="U127" s="234">
        <f t="shared" si="44"/>
        <v>0</v>
      </c>
      <c r="V127" s="234">
        <f t="shared" si="44"/>
        <v>220000</v>
      </c>
    </row>
    <row r="128" spans="1:22" ht="24.6" customHeight="1">
      <c r="A128" s="231" t="s">
        <v>6</v>
      </c>
      <c r="B128" s="232" t="s">
        <v>204</v>
      </c>
      <c r="C128" s="257"/>
      <c r="D128" s="257"/>
      <c r="E128" s="257"/>
      <c r="F128" s="257"/>
      <c r="G128" s="234">
        <f>G129</f>
        <v>58000</v>
      </c>
      <c r="H128" s="234">
        <f t="shared" ref="H128:V130" si="45">H129</f>
        <v>0</v>
      </c>
      <c r="I128" s="234">
        <f t="shared" si="45"/>
        <v>0</v>
      </c>
      <c r="J128" s="234">
        <f t="shared" si="45"/>
        <v>58000</v>
      </c>
      <c r="K128" s="234">
        <f t="shared" si="45"/>
        <v>0</v>
      </c>
      <c r="L128" s="234">
        <f t="shared" si="45"/>
        <v>0</v>
      </c>
      <c r="M128" s="234">
        <f t="shared" si="45"/>
        <v>0</v>
      </c>
      <c r="N128" s="234">
        <f t="shared" si="45"/>
        <v>0</v>
      </c>
      <c r="O128" s="229">
        <f t="shared" si="45"/>
        <v>390</v>
      </c>
      <c r="P128" s="234">
        <f t="shared" si="45"/>
        <v>0</v>
      </c>
      <c r="Q128" s="234">
        <f t="shared" si="45"/>
        <v>0</v>
      </c>
      <c r="R128" s="234">
        <f t="shared" si="45"/>
        <v>390</v>
      </c>
      <c r="S128" s="229">
        <f t="shared" si="45"/>
        <v>35000</v>
      </c>
      <c r="T128" s="234">
        <f t="shared" si="45"/>
        <v>0</v>
      </c>
      <c r="U128" s="234">
        <f t="shared" si="45"/>
        <v>0</v>
      </c>
      <c r="V128" s="234">
        <f t="shared" si="45"/>
        <v>35000</v>
      </c>
    </row>
    <row r="129" spans="1:22">
      <c r="A129" s="236">
        <v>1</v>
      </c>
      <c r="B129" s="232" t="s">
        <v>429</v>
      </c>
      <c r="C129" s="257"/>
      <c r="D129" s="257"/>
      <c r="E129" s="257"/>
      <c r="F129" s="257"/>
      <c r="G129" s="234">
        <f>G130</f>
        <v>58000</v>
      </c>
      <c r="H129" s="234">
        <f t="shared" si="45"/>
        <v>0</v>
      </c>
      <c r="I129" s="234">
        <f t="shared" si="45"/>
        <v>0</v>
      </c>
      <c r="J129" s="234">
        <f t="shared" si="45"/>
        <v>58000</v>
      </c>
      <c r="K129" s="234">
        <f t="shared" si="45"/>
        <v>0</v>
      </c>
      <c r="L129" s="234">
        <f t="shared" si="45"/>
        <v>0</v>
      </c>
      <c r="M129" s="234">
        <f t="shared" si="45"/>
        <v>0</v>
      </c>
      <c r="N129" s="234">
        <f t="shared" si="45"/>
        <v>0</v>
      </c>
      <c r="O129" s="229">
        <f t="shared" si="45"/>
        <v>390</v>
      </c>
      <c r="P129" s="234">
        <f t="shared" si="45"/>
        <v>0</v>
      </c>
      <c r="Q129" s="234">
        <f t="shared" si="45"/>
        <v>0</v>
      </c>
      <c r="R129" s="234">
        <f t="shared" si="45"/>
        <v>390</v>
      </c>
      <c r="S129" s="229">
        <f t="shared" si="45"/>
        <v>35000</v>
      </c>
      <c r="T129" s="234">
        <f t="shared" si="45"/>
        <v>0</v>
      </c>
      <c r="U129" s="234">
        <f t="shared" si="45"/>
        <v>0</v>
      </c>
      <c r="V129" s="234">
        <f t="shared" si="45"/>
        <v>35000</v>
      </c>
    </row>
    <row r="130" spans="1:22" ht="47.25">
      <c r="A130" s="231" t="s">
        <v>86</v>
      </c>
      <c r="B130" s="237" t="s">
        <v>473</v>
      </c>
      <c r="C130" s="257"/>
      <c r="D130" s="257"/>
      <c r="E130" s="257"/>
      <c r="F130" s="257"/>
      <c r="G130" s="234">
        <f>G131</f>
        <v>58000</v>
      </c>
      <c r="H130" s="234">
        <f t="shared" si="45"/>
        <v>0</v>
      </c>
      <c r="I130" s="234">
        <f t="shared" si="45"/>
        <v>0</v>
      </c>
      <c r="J130" s="234">
        <f t="shared" si="45"/>
        <v>58000</v>
      </c>
      <c r="K130" s="234">
        <f t="shared" si="45"/>
        <v>0</v>
      </c>
      <c r="L130" s="234">
        <f t="shared" si="45"/>
        <v>0</v>
      </c>
      <c r="M130" s="234">
        <f t="shared" si="45"/>
        <v>0</v>
      </c>
      <c r="N130" s="234">
        <f t="shared" si="45"/>
        <v>0</v>
      </c>
      <c r="O130" s="229">
        <f t="shared" si="45"/>
        <v>390</v>
      </c>
      <c r="P130" s="234">
        <f t="shared" si="45"/>
        <v>0</v>
      </c>
      <c r="Q130" s="234">
        <f t="shared" si="45"/>
        <v>0</v>
      </c>
      <c r="R130" s="234">
        <f t="shared" si="45"/>
        <v>390</v>
      </c>
      <c r="S130" s="229">
        <f t="shared" si="45"/>
        <v>35000</v>
      </c>
      <c r="T130" s="234">
        <f t="shared" si="45"/>
        <v>0</v>
      </c>
      <c r="U130" s="234">
        <f t="shared" si="45"/>
        <v>0</v>
      </c>
      <c r="V130" s="234">
        <f t="shared" si="45"/>
        <v>35000</v>
      </c>
    </row>
    <row r="131" spans="1:22" ht="31.5">
      <c r="A131" s="268">
        <v>1</v>
      </c>
      <c r="B131" s="303" t="s">
        <v>678</v>
      </c>
      <c r="C131" s="299" t="s">
        <v>679</v>
      </c>
      <c r="D131" s="241" t="s">
        <v>680</v>
      </c>
      <c r="E131" s="299" t="s">
        <v>484</v>
      </c>
      <c r="F131" s="246" t="s">
        <v>681</v>
      </c>
      <c r="G131" s="245">
        <v>58000</v>
      </c>
      <c r="H131" s="257"/>
      <c r="I131" s="257"/>
      <c r="J131" s="245">
        <v>58000</v>
      </c>
      <c r="K131" s="257"/>
      <c r="L131" s="257"/>
      <c r="M131" s="257"/>
      <c r="N131" s="257"/>
      <c r="O131" s="245">
        <f t="shared" si="31"/>
        <v>390</v>
      </c>
      <c r="P131" s="228"/>
      <c r="Q131" s="228"/>
      <c r="R131" s="245">
        <v>390</v>
      </c>
      <c r="S131" s="245">
        <f t="shared" si="32"/>
        <v>35000</v>
      </c>
      <c r="T131" s="257"/>
      <c r="U131" s="257"/>
      <c r="V131" s="245">
        <v>35000</v>
      </c>
    </row>
    <row r="132" spans="1:22">
      <c r="A132" s="231" t="s">
        <v>10</v>
      </c>
      <c r="B132" s="232" t="s">
        <v>431</v>
      </c>
      <c r="C132" s="257"/>
      <c r="D132" s="257"/>
      <c r="E132" s="257"/>
      <c r="F132" s="257"/>
      <c r="G132" s="234">
        <f>G133</f>
        <v>463072</v>
      </c>
      <c r="H132" s="234">
        <f t="shared" ref="H132:V133" si="46">H133</f>
        <v>0</v>
      </c>
      <c r="I132" s="234">
        <f t="shared" si="46"/>
        <v>0</v>
      </c>
      <c r="J132" s="234">
        <f t="shared" si="46"/>
        <v>373072</v>
      </c>
      <c r="K132" s="234">
        <f t="shared" si="46"/>
        <v>0</v>
      </c>
      <c r="L132" s="234">
        <f t="shared" si="46"/>
        <v>0</v>
      </c>
      <c r="M132" s="234">
        <f t="shared" si="46"/>
        <v>0</v>
      </c>
      <c r="N132" s="234">
        <f t="shared" si="46"/>
        <v>0</v>
      </c>
      <c r="O132" s="229">
        <f t="shared" si="46"/>
        <v>134604</v>
      </c>
      <c r="P132" s="234">
        <f t="shared" si="46"/>
        <v>0</v>
      </c>
      <c r="Q132" s="234">
        <f t="shared" si="46"/>
        <v>0</v>
      </c>
      <c r="R132" s="234">
        <f t="shared" si="46"/>
        <v>134604</v>
      </c>
      <c r="S132" s="229">
        <f t="shared" si="46"/>
        <v>100000</v>
      </c>
      <c r="T132" s="234">
        <f t="shared" si="46"/>
        <v>0</v>
      </c>
      <c r="U132" s="234">
        <f t="shared" si="46"/>
        <v>0</v>
      </c>
      <c r="V132" s="234">
        <f t="shared" si="46"/>
        <v>100000</v>
      </c>
    </row>
    <row r="133" spans="1:22">
      <c r="A133" s="236">
        <v>1</v>
      </c>
      <c r="B133" s="232" t="s">
        <v>429</v>
      </c>
      <c r="C133" s="257"/>
      <c r="D133" s="257"/>
      <c r="E133" s="257"/>
      <c r="F133" s="257"/>
      <c r="G133" s="234">
        <f>G134</f>
        <v>463072</v>
      </c>
      <c r="H133" s="234">
        <f t="shared" si="46"/>
        <v>0</v>
      </c>
      <c r="I133" s="234">
        <f t="shared" si="46"/>
        <v>0</v>
      </c>
      <c r="J133" s="234">
        <f t="shared" si="46"/>
        <v>373072</v>
      </c>
      <c r="K133" s="234">
        <f t="shared" si="46"/>
        <v>0</v>
      </c>
      <c r="L133" s="234">
        <f t="shared" si="46"/>
        <v>0</v>
      </c>
      <c r="M133" s="234">
        <f t="shared" si="46"/>
        <v>0</v>
      </c>
      <c r="N133" s="234">
        <f t="shared" si="46"/>
        <v>0</v>
      </c>
      <c r="O133" s="229">
        <f t="shared" si="46"/>
        <v>134604</v>
      </c>
      <c r="P133" s="234">
        <f t="shared" si="46"/>
        <v>0</v>
      </c>
      <c r="Q133" s="234">
        <f t="shared" si="46"/>
        <v>0</v>
      </c>
      <c r="R133" s="234">
        <f t="shared" si="46"/>
        <v>134604</v>
      </c>
      <c r="S133" s="229">
        <f t="shared" si="46"/>
        <v>100000</v>
      </c>
      <c r="T133" s="234">
        <f t="shared" si="46"/>
        <v>0</v>
      </c>
      <c r="U133" s="234">
        <f t="shared" si="46"/>
        <v>0</v>
      </c>
      <c r="V133" s="234">
        <f t="shared" si="46"/>
        <v>100000</v>
      </c>
    </row>
    <row r="134" spans="1:22" ht="47.25">
      <c r="A134" s="231" t="s">
        <v>86</v>
      </c>
      <c r="B134" s="237" t="s">
        <v>473</v>
      </c>
      <c r="C134" s="257"/>
      <c r="D134" s="257"/>
      <c r="E134" s="257"/>
      <c r="F134" s="257"/>
      <c r="G134" s="234">
        <f>SUM(G135:G139)</f>
        <v>463072</v>
      </c>
      <c r="H134" s="234">
        <f t="shared" ref="H134:V134" si="47">SUM(H135:H139)</f>
        <v>0</v>
      </c>
      <c r="I134" s="234">
        <f t="shared" si="47"/>
        <v>0</v>
      </c>
      <c r="J134" s="234">
        <f t="shared" si="47"/>
        <v>373072</v>
      </c>
      <c r="K134" s="234">
        <f t="shared" si="47"/>
        <v>0</v>
      </c>
      <c r="L134" s="234">
        <f t="shared" si="47"/>
        <v>0</v>
      </c>
      <c r="M134" s="234">
        <f t="shared" si="47"/>
        <v>0</v>
      </c>
      <c r="N134" s="234">
        <f t="shared" si="47"/>
        <v>0</v>
      </c>
      <c r="O134" s="229">
        <f t="shared" si="47"/>
        <v>134604</v>
      </c>
      <c r="P134" s="234">
        <f t="shared" si="47"/>
        <v>0</v>
      </c>
      <c r="Q134" s="234">
        <f t="shared" si="47"/>
        <v>0</v>
      </c>
      <c r="R134" s="234">
        <f t="shared" si="47"/>
        <v>134604</v>
      </c>
      <c r="S134" s="229">
        <f t="shared" si="47"/>
        <v>100000</v>
      </c>
      <c r="T134" s="234">
        <f t="shared" si="47"/>
        <v>0</v>
      </c>
      <c r="U134" s="234">
        <f t="shared" si="47"/>
        <v>0</v>
      </c>
      <c r="V134" s="234">
        <f t="shared" si="47"/>
        <v>100000</v>
      </c>
    </row>
    <row r="135" spans="1:22" ht="47.25">
      <c r="A135" s="268">
        <v>1</v>
      </c>
      <c r="B135" s="303" t="s">
        <v>682</v>
      </c>
      <c r="C135" s="242" t="s">
        <v>308</v>
      </c>
      <c r="D135" s="253" t="s">
        <v>683</v>
      </c>
      <c r="E135" s="248" t="s">
        <v>477</v>
      </c>
      <c r="F135" s="253" t="s">
        <v>684</v>
      </c>
      <c r="G135" s="252">
        <v>89983</v>
      </c>
      <c r="H135" s="257"/>
      <c r="I135" s="257"/>
      <c r="J135" s="252">
        <v>89983</v>
      </c>
      <c r="K135" s="257"/>
      <c r="L135" s="257"/>
      <c r="M135" s="257"/>
      <c r="N135" s="257"/>
      <c r="O135" s="244">
        <f t="shared" si="31"/>
        <v>50650</v>
      </c>
      <c r="P135" s="228"/>
      <c r="Q135" s="228"/>
      <c r="R135" s="245">
        <v>50650</v>
      </c>
      <c r="S135" s="244">
        <f t="shared" si="32"/>
        <v>28000</v>
      </c>
      <c r="T135" s="257"/>
      <c r="U135" s="257"/>
      <c r="V135" s="245">
        <v>28000</v>
      </c>
    </row>
    <row r="136" spans="1:22" ht="47.25">
      <c r="A136" s="268">
        <f>A135+1</f>
        <v>2</v>
      </c>
      <c r="B136" s="303" t="s">
        <v>685</v>
      </c>
      <c r="C136" s="242" t="s">
        <v>308</v>
      </c>
      <c r="D136" s="241" t="s">
        <v>686</v>
      </c>
      <c r="E136" s="248" t="s">
        <v>487</v>
      </c>
      <c r="F136" s="253" t="s">
        <v>687</v>
      </c>
      <c r="G136" s="252">
        <v>30000</v>
      </c>
      <c r="H136" s="257"/>
      <c r="I136" s="257"/>
      <c r="J136" s="252">
        <v>30000</v>
      </c>
      <c r="K136" s="257"/>
      <c r="L136" s="257"/>
      <c r="M136" s="257"/>
      <c r="N136" s="257"/>
      <c r="O136" s="244">
        <f t="shared" si="31"/>
        <v>10000</v>
      </c>
      <c r="P136" s="228"/>
      <c r="Q136" s="228"/>
      <c r="R136" s="245">
        <v>10000</v>
      </c>
      <c r="S136" s="244">
        <f t="shared" si="32"/>
        <v>18000</v>
      </c>
      <c r="T136" s="257"/>
      <c r="U136" s="257"/>
      <c r="V136" s="302">
        <v>18000</v>
      </c>
    </row>
    <row r="137" spans="1:22" ht="78.75">
      <c r="A137" s="268">
        <f t="shared" ref="A137:A139" si="48">A136+1</f>
        <v>3</v>
      </c>
      <c r="B137" s="303" t="s">
        <v>688</v>
      </c>
      <c r="C137" s="242" t="s">
        <v>689</v>
      </c>
      <c r="D137" s="253" t="s">
        <v>690</v>
      </c>
      <c r="E137" s="253" t="s">
        <v>477</v>
      </c>
      <c r="F137" s="253" t="s">
        <v>691</v>
      </c>
      <c r="G137" s="252">
        <v>110000</v>
      </c>
      <c r="H137" s="257"/>
      <c r="I137" s="257"/>
      <c r="J137" s="252">
        <v>20000</v>
      </c>
      <c r="K137" s="257"/>
      <c r="L137" s="257"/>
      <c r="M137" s="257"/>
      <c r="N137" s="257"/>
      <c r="O137" s="244">
        <f t="shared" si="31"/>
        <v>5100</v>
      </c>
      <c r="P137" s="228"/>
      <c r="Q137" s="228"/>
      <c r="R137" s="245">
        <v>5100</v>
      </c>
      <c r="S137" s="244">
        <f t="shared" si="32"/>
        <v>4000</v>
      </c>
      <c r="T137" s="257"/>
      <c r="U137" s="257"/>
      <c r="V137" s="302">
        <v>4000</v>
      </c>
    </row>
    <row r="138" spans="1:22" ht="94.5">
      <c r="A138" s="268">
        <f t="shared" si="48"/>
        <v>4</v>
      </c>
      <c r="B138" s="239" t="s">
        <v>692</v>
      </c>
      <c r="C138" s="299" t="s">
        <v>693</v>
      </c>
      <c r="D138" s="241" t="s">
        <v>680</v>
      </c>
      <c r="E138" s="242" t="s">
        <v>694</v>
      </c>
      <c r="F138" s="246" t="s">
        <v>695</v>
      </c>
      <c r="G138" s="245">
        <v>140000</v>
      </c>
      <c r="H138" s="257"/>
      <c r="I138" s="257"/>
      <c r="J138" s="245">
        <v>140000</v>
      </c>
      <c r="K138" s="257"/>
      <c r="L138" s="257"/>
      <c r="M138" s="257"/>
      <c r="N138" s="257"/>
      <c r="O138" s="244">
        <f t="shared" si="31"/>
        <v>15854</v>
      </c>
      <c r="P138" s="228"/>
      <c r="Q138" s="228"/>
      <c r="R138" s="245">
        <v>15854</v>
      </c>
      <c r="S138" s="244">
        <f t="shared" si="32"/>
        <v>40000</v>
      </c>
      <c r="T138" s="257"/>
      <c r="U138" s="257"/>
      <c r="V138" s="245">
        <v>40000</v>
      </c>
    </row>
    <row r="139" spans="1:22" ht="47.25">
      <c r="A139" s="268">
        <f t="shared" si="48"/>
        <v>5</v>
      </c>
      <c r="B139" s="282" t="s">
        <v>696</v>
      </c>
      <c r="C139" s="248" t="s">
        <v>257</v>
      </c>
      <c r="D139" s="262" t="s">
        <v>697</v>
      </c>
      <c r="E139" s="262" t="s">
        <v>477</v>
      </c>
      <c r="F139" s="267" t="s">
        <v>698</v>
      </c>
      <c r="G139" s="263">
        <v>93089</v>
      </c>
      <c r="H139" s="257"/>
      <c r="I139" s="257"/>
      <c r="J139" s="263">
        <f>+G139</f>
        <v>93089</v>
      </c>
      <c r="K139" s="257"/>
      <c r="L139" s="257"/>
      <c r="M139" s="257"/>
      <c r="N139" s="257"/>
      <c r="O139" s="244">
        <f t="shared" si="31"/>
        <v>53000</v>
      </c>
      <c r="P139" s="228"/>
      <c r="Q139" s="228"/>
      <c r="R139" s="245">
        <v>53000</v>
      </c>
      <c r="S139" s="244">
        <f t="shared" si="32"/>
        <v>10000</v>
      </c>
      <c r="T139" s="257"/>
      <c r="U139" s="257"/>
      <c r="V139" s="245">
        <v>10000</v>
      </c>
    </row>
    <row r="140" spans="1:22">
      <c r="A140" s="231" t="s">
        <v>14</v>
      </c>
      <c r="B140" s="232" t="s">
        <v>699</v>
      </c>
      <c r="C140" s="257"/>
      <c r="D140" s="257"/>
      <c r="E140" s="257"/>
      <c r="F140" s="257"/>
      <c r="G140" s="234">
        <f>G141</f>
        <v>58788</v>
      </c>
      <c r="H140" s="234">
        <f t="shared" ref="H140:V142" si="49">H141</f>
        <v>0</v>
      </c>
      <c r="I140" s="234">
        <f t="shared" si="49"/>
        <v>0</v>
      </c>
      <c r="J140" s="234">
        <f t="shared" si="49"/>
        <v>58788</v>
      </c>
      <c r="K140" s="234">
        <f t="shared" si="49"/>
        <v>0</v>
      </c>
      <c r="L140" s="234">
        <f t="shared" si="49"/>
        <v>0</v>
      </c>
      <c r="M140" s="234">
        <f t="shared" si="49"/>
        <v>0</v>
      </c>
      <c r="N140" s="234">
        <f t="shared" si="49"/>
        <v>0</v>
      </c>
      <c r="O140" s="229">
        <f t="shared" si="49"/>
        <v>49361</v>
      </c>
      <c r="P140" s="234">
        <f t="shared" si="49"/>
        <v>0</v>
      </c>
      <c r="Q140" s="234">
        <f t="shared" si="49"/>
        <v>0</v>
      </c>
      <c r="R140" s="234">
        <f t="shared" si="49"/>
        <v>49361</v>
      </c>
      <c r="S140" s="229">
        <f t="shared" si="49"/>
        <v>8000</v>
      </c>
      <c r="T140" s="234">
        <f t="shared" si="49"/>
        <v>0</v>
      </c>
      <c r="U140" s="234">
        <f t="shared" si="49"/>
        <v>0</v>
      </c>
      <c r="V140" s="234">
        <f t="shared" si="49"/>
        <v>8000</v>
      </c>
    </row>
    <row r="141" spans="1:22">
      <c r="A141" s="236">
        <v>1</v>
      </c>
      <c r="B141" s="232" t="s">
        <v>429</v>
      </c>
      <c r="C141" s="257"/>
      <c r="D141" s="257"/>
      <c r="E141" s="257"/>
      <c r="F141" s="257"/>
      <c r="G141" s="234">
        <f>G142</f>
        <v>58788</v>
      </c>
      <c r="H141" s="234">
        <f t="shared" si="49"/>
        <v>0</v>
      </c>
      <c r="I141" s="234">
        <f t="shared" si="49"/>
        <v>0</v>
      </c>
      <c r="J141" s="234">
        <f t="shared" si="49"/>
        <v>58788</v>
      </c>
      <c r="K141" s="234">
        <f t="shared" si="49"/>
        <v>0</v>
      </c>
      <c r="L141" s="234">
        <f t="shared" si="49"/>
        <v>0</v>
      </c>
      <c r="M141" s="234">
        <f t="shared" si="49"/>
        <v>0</v>
      </c>
      <c r="N141" s="234">
        <f t="shared" si="49"/>
        <v>0</v>
      </c>
      <c r="O141" s="229">
        <f t="shared" si="49"/>
        <v>49361</v>
      </c>
      <c r="P141" s="234">
        <f t="shared" si="49"/>
        <v>0</v>
      </c>
      <c r="Q141" s="234">
        <f t="shared" si="49"/>
        <v>0</v>
      </c>
      <c r="R141" s="234">
        <f t="shared" si="49"/>
        <v>49361</v>
      </c>
      <c r="S141" s="229">
        <f t="shared" si="49"/>
        <v>8000</v>
      </c>
      <c r="T141" s="234">
        <f t="shared" si="49"/>
        <v>0</v>
      </c>
      <c r="U141" s="234">
        <f t="shared" si="49"/>
        <v>0</v>
      </c>
      <c r="V141" s="234">
        <f t="shared" si="49"/>
        <v>8000</v>
      </c>
    </row>
    <row r="142" spans="1:22" ht="47.25">
      <c r="A142" s="231" t="s">
        <v>86</v>
      </c>
      <c r="B142" s="237" t="s">
        <v>473</v>
      </c>
      <c r="C142" s="257"/>
      <c r="D142" s="257"/>
      <c r="E142" s="257"/>
      <c r="F142" s="257"/>
      <c r="G142" s="234">
        <f>G143</f>
        <v>58788</v>
      </c>
      <c r="H142" s="234">
        <f t="shared" si="49"/>
        <v>0</v>
      </c>
      <c r="I142" s="234">
        <f t="shared" si="49"/>
        <v>0</v>
      </c>
      <c r="J142" s="234">
        <f t="shared" si="49"/>
        <v>58788</v>
      </c>
      <c r="K142" s="234">
        <f t="shared" si="49"/>
        <v>0</v>
      </c>
      <c r="L142" s="234">
        <f t="shared" si="49"/>
        <v>0</v>
      </c>
      <c r="M142" s="234">
        <f t="shared" si="49"/>
        <v>0</v>
      </c>
      <c r="N142" s="234">
        <f t="shared" si="49"/>
        <v>0</v>
      </c>
      <c r="O142" s="229">
        <f t="shared" si="49"/>
        <v>49361</v>
      </c>
      <c r="P142" s="234">
        <f t="shared" si="49"/>
        <v>0</v>
      </c>
      <c r="Q142" s="234">
        <f t="shared" si="49"/>
        <v>0</v>
      </c>
      <c r="R142" s="234">
        <f t="shared" si="49"/>
        <v>49361</v>
      </c>
      <c r="S142" s="229">
        <f t="shared" si="49"/>
        <v>8000</v>
      </c>
      <c r="T142" s="234">
        <f t="shared" si="49"/>
        <v>0</v>
      </c>
      <c r="U142" s="234">
        <f t="shared" si="49"/>
        <v>0</v>
      </c>
      <c r="V142" s="234">
        <f t="shared" si="49"/>
        <v>8000</v>
      </c>
    </row>
    <row r="143" spans="1:22" ht="47.25">
      <c r="A143" s="268">
        <v>1</v>
      </c>
      <c r="B143" s="303" t="s">
        <v>700</v>
      </c>
      <c r="C143" s="243" t="s">
        <v>701</v>
      </c>
      <c r="D143" s="243" t="s">
        <v>702</v>
      </c>
      <c r="E143" s="243" t="s">
        <v>694</v>
      </c>
      <c r="F143" s="243" t="s">
        <v>703</v>
      </c>
      <c r="G143" s="245">
        <v>58788</v>
      </c>
      <c r="H143" s="257"/>
      <c r="I143" s="257"/>
      <c r="J143" s="273">
        <v>58788</v>
      </c>
      <c r="K143" s="257"/>
      <c r="L143" s="257"/>
      <c r="M143" s="257"/>
      <c r="N143" s="257"/>
      <c r="O143" s="244">
        <f t="shared" si="31"/>
        <v>49361</v>
      </c>
      <c r="P143" s="228"/>
      <c r="Q143" s="228"/>
      <c r="R143" s="273">
        <v>49361</v>
      </c>
      <c r="S143" s="244">
        <f t="shared" si="32"/>
        <v>8000</v>
      </c>
      <c r="T143" s="257"/>
      <c r="U143" s="257"/>
      <c r="V143" s="245">
        <v>8000</v>
      </c>
    </row>
    <row r="144" spans="1:22">
      <c r="A144" s="231" t="s">
        <v>16</v>
      </c>
      <c r="B144" s="232" t="s">
        <v>446</v>
      </c>
      <c r="C144" s="257"/>
      <c r="D144" s="257"/>
      <c r="E144" s="257"/>
      <c r="F144" s="257"/>
      <c r="G144" s="234">
        <f>G145</f>
        <v>52454</v>
      </c>
      <c r="H144" s="234">
        <f t="shared" ref="H144:V146" si="50">H145</f>
        <v>0</v>
      </c>
      <c r="I144" s="234">
        <f t="shared" si="50"/>
        <v>0</v>
      </c>
      <c r="J144" s="234">
        <f t="shared" si="50"/>
        <v>52454</v>
      </c>
      <c r="K144" s="234">
        <f t="shared" si="50"/>
        <v>0</v>
      </c>
      <c r="L144" s="234">
        <f t="shared" si="50"/>
        <v>0</v>
      </c>
      <c r="M144" s="234">
        <f t="shared" si="50"/>
        <v>0</v>
      </c>
      <c r="N144" s="234">
        <f t="shared" si="50"/>
        <v>0</v>
      </c>
      <c r="O144" s="229">
        <f t="shared" si="50"/>
        <v>30000</v>
      </c>
      <c r="P144" s="234">
        <f t="shared" si="50"/>
        <v>0</v>
      </c>
      <c r="Q144" s="234">
        <f t="shared" si="50"/>
        <v>0</v>
      </c>
      <c r="R144" s="234">
        <f t="shared" si="50"/>
        <v>30000</v>
      </c>
      <c r="S144" s="229">
        <f t="shared" si="50"/>
        <v>20000</v>
      </c>
      <c r="T144" s="234">
        <f t="shared" si="50"/>
        <v>0</v>
      </c>
      <c r="U144" s="234">
        <f t="shared" si="50"/>
        <v>0</v>
      </c>
      <c r="V144" s="234">
        <f t="shared" si="50"/>
        <v>20000</v>
      </c>
    </row>
    <row r="145" spans="1:22">
      <c r="A145" s="236">
        <v>1</v>
      </c>
      <c r="B145" s="232" t="s">
        <v>429</v>
      </c>
      <c r="C145" s="257"/>
      <c r="D145" s="257"/>
      <c r="E145" s="257"/>
      <c r="F145" s="257"/>
      <c r="G145" s="234">
        <f>G146</f>
        <v>52454</v>
      </c>
      <c r="H145" s="234">
        <f t="shared" si="50"/>
        <v>0</v>
      </c>
      <c r="I145" s="234">
        <f t="shared" si="50"/>
        <v>0</v>
      </c>
      <c r="J145" s="234">
        <f t="shared" si="50"/>
        <v>52454</v>
      </c>
      <c r="K145" s="234">
        <f t="shared" si="50"/>
        <v>0</v>
      </c>
      <c r="L145" s="234">
        <f t="shared" si="50"/>
        <v>0</v>
      </c>
      <c r="M145" s="234">
        <f t="shared" si="50"/>
        <v>0</v>
      </c>
      <c r="N145" s="234">
        <f t="shared" si="50"/>
        <v>0</v>
      </c>
      <c r="O145" s="229">
        <f t="shared" si="50"/>
        <v>30000</v>
      </c>
      <c r="P145" s="234">
        <f t="shared" si="50"/>
        <v>0</v>
      </c>
      <c r="Q145" s="234">
        <f t="shared" si="50"/>
        <v>0</v>
      </c>
      <c r="R145" s="234">
        <f t="shared" si="50"/>
        <v>30000</v>
      </c>
      <c r="S145" s="229">
        <f t="shared" si="50"/>
        <v>20000</v>
      </c>
      <c r="T145" s="234">
        <f t="shared" si="50"/>
        <v>0</v>
      </c>
      <c r="U145" s="234">
        <f t="shared" si="50"/>
        <v>0</v>
      </c>
      <c r="V145" s="234">
        <f t="shared" si="50"/>
        <v>20000</v>
      </c>
    </row>
    <row r="146" spans="1:22" ht="47.25">
      <c r="A146" s="231" t="s">
        <v>86</v>
      </c>
      <c r="B146" s="237" t="s">
        <v>473</v>
      </c>
      <c r="C146" s="257"/>
      <c r="D146" s="257"/>
      <c r="E146" s="257"/>
      <c r="F146" s="257"/>
      <c r="G146" s="234">
        <f>G147</f>
        <v>52454</v>
      </c>
      <c r="H146" s="234">
        <f t="shared" si="50"/>
        <v>0</v>
      </c>
      <c r="I146" s="234">
        <f t="shared" si="50"/>
        <v>0</v>
      </c>
      <c r="J146" s="234">
        <f t="shared" si="50"/>
        <v>52454</v>
      </c>
      <c r="K146" s="234">
        <f t="shared" si="50"/>
        <v>0</v>
      </c>
      <c r="L146" s="234">
        <f t="shared" si="50"/>
        <v>0</v>
      </c>
      <c r="M146" s="234">
        <f t="shared" si="50"/>
        <v>0</v>
      </c>
      <c r="N146" s="234">
        <f t="shared" si="50"/>
        <v>0</v>
      </c>
      <c r="O146" s="229">
        <f t="shared" si="50"/>
        <v>30000</v>
      </c>
      <c r="P146" s="234">
        <f t="shared" si="50"/>
        <v>0</v>
      </c>
      <c r="Q146" s="234">
        <f t="shared" si="50"/>
        <v>0</v>
      </c>
      <c r="R146" s="234">
        <f t="shared" si="50"/>
        <v>30000</v>
      </c>
      <c r="S146" s="229">
        <f t="shared" si="50"/>
        <v>20000</v>
      </c>
      <c r="T146" s="234">
        <f t="shared" si="50"/>
        <v>0</v>
      </c>
      <c r="U146" s="234">
        <f t="shared" si="50"/>
        <v>0</v>
      </c>
      <c r="V146" s="234">
        <f t="shared" si="50"/>
        <v>20000</v>
      </c>
    </row>
    <row r="147" spans="1:22" ht="94.5">
      <c r="A147" s="268">
        <v>1</v>
      </c>
      <c r="B147" s="303" t="s">
        <v>704</v>
      </c>
      <c r="C147" s="242" t="s">
        <v>308</v>
      </c>
      <c r="D147" s="253" t="s">
        <v>705</v>
      </c>
      <c r="E147" s="248" t="s">
        <v>487</v>
      </c>
      <c r="F147" s="253" t="s">
        <v>706</v>
      </c>
      <c r="G147" s="252">
        <v>52454</v>
      </c>
      <c r="H147" s="257"/>
      <c r="I147" s="257"/>
      <c r="J147" s="252">
        <v>52454</v>
      </c>
      <c r="K147" s="257"/>
      <c r="L147" s="257"/>
      <c r="M147" s="257"/>
      <c r="N147" s="257"/>
      <c r="O147" s="244">
        <f t="shared" si="31"/>
        <v>30000</v>
      </c>
      <c r="P147" s="228"/>
      <c r="Q147" s="228"/>
      <c r="R147" s="245">
        <v>30000</v>
      </c>
      <c r="S147" s="244">
        <f t="shared" si="32"/>
        <v>20000</v>
      </c>
      <c r="T147" s="257"/>
      <c r="U147" s="257"/>
      <c r="V147" s="252">
        <v>20000</v>
      </c>
    </row>
    <row r="148" spans="1:22">
      <c r="A148" s="231" t="s">
        <v>18</v>
      </c>
      <c r="B148" s="232" t="s">
        <v>437</v>
      </c>
      <c r="C148" s="257"/>
      <c r="D148" s="257"/>
      <c r="E148" s="257"/>
      <c r="F148" s="257"/>
      <c r="G148" s="234">
        <f>G149</f>
        <v>117038</v>
      </c>
      <c r="H148" s="234">
        <f t="shared" ref="H148:V150" si="51">H149</f>
        <v>0</v>
      </c>
      <c r="I148" s="234">
        <f t="shared" si="51"/>
        <v>0</v>
      </c>
      <c r="J148" s="234">
        <f t="shared" si="51"/>
        <v>117038</v>
      </c>
      <c r="K148" s="234">
        <f t="shared" si="51"/>
        <v>0</v>
      </c>
      <c r="L148" s="234">
        <f t="shared" si="51"/>
        <v>0</v>
      </c>
      <c r="M148" s="234">
        <f t="shared" si="51"/>
        <v>0</v>
      </c>
      <c r="N148" s="234">
        <f t="shared" si="51"/>
        <v>0</v>
      </c>
      <c r="O148" s="229">
        <f t="shared" si="51"/>
        <v>65000</v>
      </c>
      <c r="P148" s="234">
        <f t="shared" si="51"/>
        <v>0</v>
      </c>
      <c r="Q148" s="234">
        <f t="shared" si="51"/>
        <v>0</v>
      </c>
      <c r="R148" s="234">
        <f t="shared" si="51"/>
        <v>65000</v>
      </c>
      <c r="S148" s="229">
        <f t="shared" si="51"/>
        <v>47000</v>
      </c>
      <c r="T148" s="234">
        <f t="shared" si="51"/>
        <v>0</v>
      </c>
      <c r="U148" s="234">
        <f t="shared" si="51"/>
        <v>0</v>
      </c>
      <c r="V148" s="234">
        <f t="shared" si="51"/>
        <v>47000</v>
      </c>
    </row>
    <row r="149" spans="1:22">
      <c r="A149" s="236">
        <v>1</v>
      </c>
      <c r="B149" s="232" t="s">
        <v>429</v>
      </c>
      <c r="C149" s="257"/>
      <c r="D149" s="257"/>
      <c r="E149" s="257"/>
      <c r="F149" s="257"/>
      <c r="G149" s="234">
        <f>G150</f>
        <v>117038</v>
      </c>
      <c r="H149" s="234">
        <f t="shared" si="51"/>
        <v>0</v>
      </c>
      <c r="I149" s="234">
        <f t="shared" si="51"/>
        <v>0</v>
      </c>
      <c r="J149" s="234">
        <f t="shared" si="51"/>
        <v>117038</v>
      </c>
      <c r="K149" s="234">
        <f t="shared" si="51"/>
        <v>0</v>
      </c>
      <c r="L149" s="234">
        <f t="shared" si="51"/>
        <v>0</v>
      </c>
      <c r="M149" s="234">
        <f t="shared" si="51"/>
        <v>0</v>
      </c>
      <c r="N149" s="234">
        <f t="shared" si="51"/>
        <v>0</v>
      </c>
      <c r="O149" s="229">
        <f t="shared" si="51"/>
        <v>65000</v>
      </c>
      <c r="P149" s="234">
        <f t="shared" si="51"/>
        <v>0</v>
      </c>
      <c r="Q149" s="234">
        <f t="shared" si="51"/>
        <v>0</v>
      </c>
      <c r="R149" s="234">
        <f t="shared" si="51"/>
        <v>65000</v>
      </c>
      <c r="S149" s="229">
        <f t="shared" si="51"/>
        <v>47000</v>
      </c>
      <c r="T149" s="234">
        <f t="shared" si="51"/>
        <v>0</v>
      </c>
      <c r="U149" s="234">
        <f t="shared" si="51"/>
        <v>0</v>
      </c>
      <c r="V149" s="234">
        <f t="shared" si="51"/>
        <v>47000</v>
      </c>
    </row>
    <row r="150" spans="1:22" ht="47.25">
      <c r="A150" s="231" t="s">
        <v>86</v>
      </c>
      <c r="B150" s="237" t="s">
        <v>473</v>
      </c>
      <c r="C150" s="257"/>
      <c r="D150" s="257"/>
      <c r="E150" s="257"/>
      <c r="F150" s="257"/>
      <c r="G150" s="234">
        <f>G151</f>
        <v>117038</v>
      </c>
      <c r="H150" s="234">
        <f t="shared" si="51"/>
        <v>0</v>
      </c>
      <c r="I150" s="234">
        <f t="shared" si="51"/>
        <v>0</v>
      </c>
      <c r="J150" s="234">
        <f t="shared" si="51"/>
        <v>117038</v>
      </c>
      <c r="K150" s="234">
        <f t="shared" si="51"/>
        <v>0</v>
      </c>
      <c r="L150" s="234">
        <f t="shared" si="51"/>
        <v>0</v>
      </c>
      <c r="M150" s="234">
        <f t="shared" si="51"/>
        <v>0</v>
      </c>
      <c r="N150" s="234">
        <f t="shared" si="51"/>
        <v>0</v>
      </c>
      <c r="O150" s="229">
        <f t="shared" si="51"/>
        <v>65000</v>
      </c>
      <c r="P150" s="234">
        <f t="shared" si="51"/>
        <v>0</v>
      </c>
      <c r="Q150" s="234">
        <f t="shared" si="51"/>
        <v>0</v>
      </c>
      <c r="R150" s="234">
        <f t="shared" si="51"/>
        <v>65000</v>
      </c>
      <c r="S150" s="229">
        <f t="shared" si="51"/>
        <v>47000</v>
      </c>
      <c r="T150" s="234">
        <f t="shared" si="51"/>
        <v>0</v>
      </c>
      <c r="U150" s="234">
        <f t="shared" si="51"/>
        <v>0</v>
      </c>
      <c r="V150" s="234">
        <f t="shared" si="51"/>
        <v>47000</v>
      </c>
    </row>
    <row r="151" spans="1:22" ht="94.5">
      <c r="A151" s="268">
        <v>1</v>
      </c>
      <c r="B151" s="261" t="s">
        <v>707</v>
      </c>
      <c r="C151" s="242" t="s">
        <v>239</v>
      </c>
      <c r="D151" s="267" t="s">
        <v>708</v>
      </c>
      <c r="E151" s="262" t="s">
        <v>709</v>
      </c>
      <c r="F151" s="304" t="s">
        <v>710</v>
      </c>
      <c r="G151" s="263">
        <v>117038</v>
      </c>
      <c r="H151" s="257"/>
      <c r="I151" s="257"/>
      <c r="J151" s="263">
        <v>117038</v>
      </c>
      <c r="K151" s="257"/>
      <c r="L151" s="257"/>
      <c r="M151" s="257"/>
      <c r="N151" s="257"/>
      <c r="O151" s="244">
        <f t="shared" si="31"/>
        <v>65000</v>
      </c>
      <c r="P151" s="228"/>
      <c r="Q151" s="228"/>
      <c r="R151" s="245">
        <v>65000</v>
      </c>
      <c r="S151" s="244">
        <f t="shared" si="32"/>
        <v>47000</v>
      </c>
      <c r="T151" s="257"/>
      <c r="U151" s="257"/>
      <c r="V151" s="245">
        <v>47000</v>
      </c>
    </row>
    <row r="152" spans="1:22">
      <c r="A152" s="231" t="s">
        <v>45</v>
      </c>
      <c r="B152" s="232" t="s">
        <v>435</v>
      </c>
      <c r="C152" s="257"/>
      <c r="D152" s="257"/>
      <c r="E152" s="257"/>
      <c r="F152" s="257"/>
      <c r="G152" s="234">
        <f>G153</f>
        <v>134345</v>
      </c>
      <c r="H152" s="234">
        <f t="shared" ref="H152:V154" si="52">H153</f>
        <v>0</v>
      </c>
      <c r="I152" s="234">
        <f t="shared" si="52"/>
        <v>0</v>
      </c>
      <c r="J152" s="234">
        <f t="shared" si="52"/>
        <v>134345</v>
      </c>
      <c r="K152" s="234">
        <f t="shared" si="52"/>
        <v>0</v>
      </c>
      <c r="L152" s="234">
        <f t="shared" si="52"/>
        <v>0</v>
      </c>
      <c r="M152" s="234">
        <f t="shared" si="52"/>
        <v>0</v>
      </c>
      <c r="N152" s="234">
        <f t="shared" si="52"/>
        <v>0</v>
      </c>
      <c r="O152" s="229">
        <f t="shared" si="52"/>
        <v>110000</v>
      </c>
      <c r="P152" s="234">
        <f t="shared" si="52"/>
        <v>0</v>
      </c>
      <c r="Q152" s="234">
        <f t="shared" si="52"/>
        <v>0</v>
      </c>
      <c r="R152" s="234">
        <f t="shared" si="52"/>
        <v>110000</v>
      </c>
      <c r="S152" s="229">
        <f t="shared" si="52"/>
        <v>10000</v>
      </c>
      <c r="T152" s="234">
        <f t="shared" si="52"/>
        <v>0</v>
      </c>
      <c r="U152" s="234">
        <f t="shared" si="52"/>
        <v>0</v>
      </c>
      <c r="V152" s="234">
        <f t="shared" si="52"/>
        <v>10000</v>
      </c>
    </row>
    <row r="153" spans="1:22" ht="18" customHeight="1">
      <c r="A153" s="236">
        <v>1</v>
      </c>
      <c r="B153" s="232" t="s">
        <v>429</v>
      </c>
      <c r="C153" s="257"/>
      <c r="D153" s="257"/>
      <c r="E153" s="257"/>
      <c r="F153" s="257"/>
      <c r="G153" s="234">
        <f>G154</f>
        <v>134345</v>
      </c>
      <c r="H153" s="234">
        <f t="shared" si="52"/>
        <v>0</v>
      </c>
      <c r="I153" s="234">
        <f t="shared" si="52"/>
        <v>0</v>
      </c>
      <c r="J153" s="234">
        <f t="shared" si="52"/>
        <v>134345</v>
      </c>
      <c r="K153" s="234">
        <f t="shared" si="52"/>
        <v>0</v>
      </c>
      <c r="L153" s="234">
        <f t="shared" si="52"/>
        <v>0</v>
      </c>
      <c r="M153" s="234">
        <f t="shared" si="52"/>
        <v>0</v>
      </c>
      <c r="N153" s="234">
        <f t="shared" si="52"/>
        <v>0</v>
      </c>
      <c r="O153" s="229">
        <f t="shared" si="52"/>
        <v>110000</v>
      </c>
      <c r="P153" s="234">
        <f t="shared" si="52"/>
        <v>0</v>
      </c>
      <c r="Q153" s="234">
        <f t="shared" si="52"/>
        <v>0</v>
      </c>
      <c r="R153" s="234">
        <f t="shared" si="52"/>
        <v>110000</v>
      </c>
      <c r="S153" s="229">
        <f t="shared" si="52"/>
        <v>10000</v>
      </c>
      <c r="T153" s="234">
        <f t="shared" si="52"/>
        <v>0</v>
      </c>
      <c r="U153" s="234">
        <f t="shared" si="52"/>
        <v>0</v>
      </c>
      <c r="V153" s="234">
        <f t="shared" si="52"/>
        <v>10000</v>
      </c>
    </row>
    <row r="154" spans="1:22" ht="33.6" customHeight="1">
      <c r="A154" s="231" t="s">
        <v>86</v>
      </c>
      <c r="B154" s="237" t="s">
        <v>473</v>
      </c>
      <c r="C154" s="257"/>
      <c r="D154" s="257"/>
      <c r="E154" s="257"/>
      <c r="F154" s="257"/>
      <c r="G154" s="234">
        <f>G155</f>
        <v>134345</v>
      </c>
      <c r="H154" s="234">
        <f t="shared" si="52"/>
        <v>0</v>
      </c>
      <c r="I154" s="234">
        <f t="shared" si="52"/>
        <v>0</v>
      </c>
      <c r="J154" s="234">
        <f t="shared" si="52"/>
        <v>134345</v>
      </c>
      <c r="K154" s="234">
        <f t="shared" si="52"/>
        <v>0</v>
      </c>
      <c r="L154" s="234">
        <f t="shared" si="52"/>
        <v>0</v>
      </c>
      <c r="M154" s="234">
        <f t="shared" si="52"/>
        <v>0</v>
      </c>
      <c r="N154" s="234">
        <f t="shared" si="52"/>
        <v>0</v>
      </c>
      <c r="O154" s="229">
        <f t="shared" si="52"/>
        <v>110000</v>
      </c>
      <c r="P154" s="234">
        <f t="shared" si="52"/>
        <v>0</v>
      </c>
      <c r="Q154" s="234">
        <f t="shared" si="52"/>
        <v>0</v>
      </c>
      <c r="R154" s="234">
        <f t="shared" si="52"/>
        <v>110000</v>
      </c>
      <c r="S154" s="229">
        <f t="shared" si="52"/>
        <v>10000</v>
      </c>
      <c r="T154" s="234">
        <f t="shared" si="52"/>
        <v>0</v>
      </c>
      <c r="U154" s="234">
        <f t="shared" si="52"/>
        <v>0</v>
      </c>
      <c r="V154" s="234">
        <f t="shared" si="52"/>
        <v>10000</v>
      </c>
    </row>
    <row r="155" spans="1:22" ht="58.9" customHeight="1">
      <c r="A155" s="233">
        <v>1</v>
      </c>
      <c r="B155" s="305" t="s">
        <v>711</v>
      </c>
      <c r="C155" s="248" t="s">
        <v>248</v>
      </c>
      <c r="D155" s="248" t="s">
        <v>712</v>
      </c>
      <c r="E155" s="248" t="s">
        <v>709</v>
      </c>
      <c r="F155" s="248" t="s">
        <v>713</v>
      </c>
      <c r="G155" s="265">
        <v>134345</v>
      </c>
      <c r="H155" s="257"/>
      <c r="I155" s="257"/>
      <c r="J155" s="265">
        <v>134345</v>
      </c>
      <c r="K155" s="257"/>
      <c r="L155" s="257"/>
      <c r="M155" s="257"/>
      <c r="N155" s="257"/>
      <c r="O155" s="244">
        <f t="shared" ref="O155" si="53">R155</f>
        <v>110000</v>
      </c>
      <c r="P155" s="228"/>
      <c r="Q155" s="228"/>
      <c r="R155" s="277">
        <f>74000+36000</f>
        <v>110000</v>
      </c>
      <c r="S155" s="244">
        <f t="shared" ref="S155" si="54">V155</f>
        <v>10000</v>
      </c>
      <c r="T155" s="257"/>
      <c r="U155" s="257"/>
      <c r="V155" s="245">
        <v>10000</v>
      </c>
    </row>
    <row r="156" spans="1:22" ht="30" customHeight="1">
      <c r="A156" s="231" t="s">
        <v>714</v>
      </c>
      <c r="B156" s="232" t="s">
        <v>715</v>
      </c>
      <c r="C156" s="257"/>
      <c r="D156" s="257"/>
      <c r="E156" s="257"/>
      <c r="F156" s="257"/>
      <c r="G156" s="234">
        <f>G157+G163+G167</f>
        <v>498938</v>
      </c>
      <c r="H156" s="234">
        <f t="shared" ref="H156:V156" si="55">H157+H163+H167</f>
        <v>0</v>
      </c>
      <c r="I156" s="234">
        <f t="shared" si="55"/>
        <v>0</v>
      </c>
      <c r="J156" s="234">
        <f t="shared" si="55"/>
        <v>498938</v>
      </c>
      <c r="K156" s="234">
        <f t="shared" si="55"/>
        <v>0</v>
      </c>
      <c r="L156" s="234">
        <f t="shared" si="55"/>
        <v>0</v>
      </c>
      <c r="M156" s="234">
        <f t="shared" si="55"/>
        <v>0</v>
      </c>
      <c r="N156" s="234">
        <f t="shared" si="55"/>
        <v>0</v>
      </c>
      <c r="O156" s="234">
        <f t="shared" si="55"/>
        <v>149673.307134</v>
      </c>
      <c r="P156" s="234">
        <f t="shared" si="55"/>
        <v>0</v>
      </c>
      <c r="Q156" s="234">
        <f t="shared" si="55"/>
        <v>0</v>
      </c>
      <c r="R156" s="234">
        <f t="shared" si="55"/>
        <v>149673.307134</v>
      </c>
      <c r="S156" s="229">
        <f>S157+S163+S167</f>
        <v>159000</v>
      </c>
      <c r="T156" s="234">
        <f t="shared" si="55"/>
        <v>0</v>
      </c>
      <c r="U156" s="234">
        <f t="shared" si="55"/>
        <v>0</v>
      </c>
      <c r="V156" s="234">
        <f t="shared" si="55"/>
        <v>159000</v>
      </c>
    </row>
    <row r="157" spans="1:22">
      <c r="A157" s="231" t="s">
        <v>6</v>
      </c>
      <c r="B157" s="232" t="s">
        <v>716</v>
      </c>
      <c r="C157" s="257"/>
      <c r="D157" s="257"/>
      <c r="E157" s="257"/>
      <c r="F157" s="257"/>
      <c r="G157" s="234">
        <f>G158</f>
        <v>270938</v>
      </c>
      <c r="H157" s="234">
        <f t="shared" ref="H157:V157" si="56">H158</f>
        <v>0</v>
      </c>
      <c r="I157" s="234">
        <f t="shared" si="56"/>
        <v>0</v>
      </c>
      <c r="J157" s="234">
        <f t="shared" si="56"/>
        <v>270938</v>
      </c>
      <c r="K157" s="234">
        <f t="shared" si="56"/>
        <v>0</v>
      </c>
      <c r="L157" s="234">
        <f t="shared" si="56"/>
        <v>0</v>
      </c>
      <c r="M157" s="234">
        <f t="shared" si="56"/>
        <v>0</v>
      </c>
      <c r="N157" s="234">
        <f t="shared" si="56"/>
        <v>0</v>
      </c>
      <c r="O157" s="229">
        <f t="shared" si="56"/>
        <v>25500</v>
      </c>
      <c r="P157" s="234">
        <f t="shared" si="56"/>
        <v>0</v>
      </c>
      <c r="Q157" s="234">
        <f t="shared" si="56"/>
        <v>0</v>
      </c>
      <c r="R157" s="234">
        <f t="shared" si="56"/>
        <v>25500</v>
      </c>
      <c r="S157" s="229">
        <f t="shared" si="56"/>
        <v>80000</v>
      </c>
      <c r="T157" s="234">
        <f t="shared" si="56"/>
        <v>0</v>
      </c>
      <c r="U157" s="234">
        <f t="shared" si="56"/>
        <v>0</v>
      </c>
      <c r="V157" s="234">
        <f t="shared" si="56"/>
        <v>80000</v>
      </c>
    </row>
    <row r="158" spans="1:22">
      <c r="A158" s="236">
        <v>1</v>
      </c>
      <c r="B158" s="232" t="s">
        <v>429</v>
      </c>
      <c r="C158" s="257"/>
      <c r="D158" s="257"/>
      <c r="E158" s="257"/>
      <c r="F158" s="257"/>
      <c r="G158" s="234">
        <f t="shared" ref="G158:R158" si="57">G159+G161</f>
        <v>270938</v>
      </c>
      <c r="H158" s="234">
        <f t="shared" si="57"/>
        <v>0</v>
      </c>
      <c r="I158" s="234">
        <f t="shared" si="57"/>
        <v>0</v>
      </c>
      <c r="J158" s="234">
        <f t="shared" si="57"/>
        <v>270938</v>
      </c>
      <c r="K158" s="234">
        <f t="shared" si="57"/>
        <v>0</v>
      </c>
      <c r="L158" s="234">
        <f t="shared" si="57"/>
        <v>0</v>
      </c>
      <c r="M158" s="234">
        <f t="shared" si="57"/>
        <v>0</v>
      </c>
      <c r="N158" s="234">
        <f t="shared" si="57"/>
        <v>0</v>
      </c>
      <c r="O158" s="234">
        <f t="shared" si="57"/>
        <v>25500</v>
      </c>
      <c r="P158" s="234">
        <f t="shared" si="57"/>
        <v>0</v>
      </c>
      <c r="Q158" s="234">
        <f t="shared" si="57"/>
        <v>0</v>
      </c>
      <c r="R158" s="234">
        <f t="shared" si="57"/>
        <v>25500</v>
      </c>
      <c r="S158" s="229">
        <f>S159+S161</f>
        <v>80000</v>
      </c>
      <c r="T158" s="234">
        <f t="shared" ref="T158:V158" si="58">T159+T161</f>
        <v>0</v>
      </c>
      <c r="U158" s="234">
        <f t="shared" si="58"/>
        <v>0</v>
      </c>
      <c r="V158" s="234">
        <f t="shared" si="58"/>
        <v>80000</v>
      </c>
    </row>
    <row r="159" spans="1:22" ht="47.25">
      <c r="A159" s="231" t="s">
        <v>86</v>
      </c>
      <c r="B159" s="237" t="s">
        <v>473</v>
      </c>
      <c r="C159" s="257"/>
      <c r="D159" s="257"/>
      <c r="E159" s="257"/>
      <c r="F159" s="257"/>
      <c r="G159" s="234">
        <f>G160</f>
        <v>220938</v>
      </c>
      <c r="H159" s="234">
        <f t="shared" ref="H159:V159" si="59">H160</f>
        <v>0</v>
      </c>
      <c r="I159" s="234">
        <f t="shared" si="59"/>
        <v>0</v>
      </c>
      <c r="J159" s="234">
        <f t="shared" si="59"/>
        <v>220938</v>
      </c>
      <c r="K159" s="234">
        <f t="shared" si="59"/>
        <v>0</v>
      </c>
      <c r="L159" s="234">
        <f t="shared" si="59"/>
        <v>0</v>
      </c>
      <c r="M159" s="234">
        <f t="shared" si="59"/>
        <v>0</v>
      </c>
      <c r="N159" s="234">
        <f t="shared" si="59"/>
        <v>0</v>
      </c>
      <c r="O159" s="229">
        <f t="shared" si="59"/>
        <v>25000</v>
      </c>
      <c r="P159" s="234">
        <f t="shared" si="59"/>
        <v>0</v>
      </c>
      <c r="Q159" s="234">
        <f t="shared" si="59"/>
        <v>0</v>
      </c>
      <c r="R159" s="234">
        <f t="shared" si="59"/>
        <v>25000</v>
      </c>
      <c r="S159" s="229">
        <f t="shared" si="59"/>
        <v>60000</v>
      </c>
      <c r="T159" s="234">
        <f t="shared" si="59"/>
        <v>0</v>
      </c>
      <c r="U159" s="234">
        <f t="shared" si="59"/>
        <v>0</v>
      </c>
      <c r="V159" s="234">
        <f t="shared" si="59"/>
        <v>60000</v>
      </c>
    </row>
    <row r="160" spans="1:22" ht="47.25">
      <c r="A160" s="268">
        <v>1</v>
      </c>
      <c r="B160" s="303" t="s">
        <v>717</v>
      </c>
      <c r="C160" s="242" t="s">
        <v>276</v>
      </c>
      <c r="D160" s="241" t="s">
        <v>718</v>
      </c>
      <c r="E160" s="233" t="s">
        <v>719</v>
      </c>
      <c r="F160" s="246" t="s">
        <v>720</v>
      </c>
      <c r="G160" s="273">
        <v>220938</v>
      </c>
      <c r="H160" s="257"/>
      <c r="I160" s="257"/>
      <c r="J160" s="273">
        <v>220938</v>
      </c>
      <c r="K160" s="257"/>
      <c r="L160" s="257"/>
      <c r="M160" s="257"/>
      <c r="N160" s="257"/>
      <c r="O160" s="244">
        <f t="shared" ref="O160:O219" si="60">R160</f>
        <v>25000</v>
      </c>
      <c r="P160" s="228"/>
      <c r="Q160" s="228"/>
      <c r="R160" s="245">
        <v>25000</v>
      </c>
      <c r="S160" s="244">
        <f t="shared" ref="S160:S219" si="61">V160</f>
        <v>60000</v>
      </c>
      <c r="T160" s="257"/>
      <c r="U160" s="257"/>
      <c r="V160" s="245">
        <v>60000</v>
      </c>
    </row>
    <row r="161" spans="1:22" ht="31.5">
      <c r="A161" s="231" t="s">
        <v>92</v>
      </c>
      <c r="B161" s="237" t="s">
        <v>721</v>
      </c>
      <c r="C161" s="242"/>
      <c r="D161" s="241"/>
      <c r="E161" s="233"/>
      <c r="F161" s="246"/>
      <c r="G161" s="234">
        <f>G162</f>
        <v>50000</v>
      </c>
      <c r="H161" s="234">
        <f t="shared" ref="H161:V161" si="62">H162</f>
        <v>0</v>
      </c>
      <c r="I161" s="234">
        <f t="shared" si="62"/>
        <v>0</v>
      </c>
      <c r="J161" s="234">
        <f t="shared" si="62"/>
        <v>50000</v>
      </c>
      <c r="K161" s="234">
        <f t="shared" si="62"/>
        <v>0</v>
      </c>
      <c r="L161" s="234">
        <f t="shared" si="62"/>
        <v>0</v>
      </c>
      <c r="M161" s="234">
        <f t="shared" si="62"/>
        <v>0</v>
      </c>
      <c r="N161" s="234">
        <f t="shared" si="62"/>
        <v>0</v>
      </c>
      <c r="O161" s="234">
        <f t="shared" si="62"/>
        <v>500</v>
      </c>
      <c r="P161" s="234">
        <f t="shared" si="62"/>
        <v>0</v>
      </c>
      <c r="Q161" s="234">
        <f t="shared" si="62"/>
        <v>0</v>
      </c>
      <c r="R161" s="234">
        <f t="shared" si="62"/>
        <v>500</v>
      </c>
      <c r="S161" s="229">
        <f t="shared" si="62"/>
        <v>20000</v>
      </c>
      <c r="T161" s="234">
        <f t="shared" si="62"/>
        <v>0</v>
      </c>
      <c r="U161" s="234">
        <f t="shared" si="62"/>
        <v>0</v>
      </c>
      <c r="V161" s="234">
        <f t="shared" si="62"/>
        <v>20000</v>
      </c>
    </row>
    <row r="162" spans="1:22" ht="47.25">
      <c r="A162" s="268"/>
      <c r="B162" s="266" t="s">
        <v>722</v>
      </c>
      <c r="C162" s="248" t="s">
        <v>723</v>
      </c>
      <c r="D162" s="253" t="s">
        <v>724</v>
      </c>
      <c r="E162" s="248" t="s">
        <v>498</v>
      </c>
      <c r="F162" s="243" t="s">
        <v>725</v>
      </c>
      <c r="G162" s="273">
        <v>50000</v>
      </c>
      <c r="H162" s="273"/>
      <c r="I162" s="273"/>
      <c r="J162" s="273">
        <v>50000</v>
      </c>
      <c r="K162" s="273"/>
      <c r="L162" s="273"/>
      <c r="M162" s="273"/>
      <c r="N162" s="273"/>
      <c r="O162" s="273">
        <f t="shared" si="60"/>
        <v>500</v>
      </c>
      <c r="P162" s="273"/>
      <c r="Q162" s="273"/>
      <c r="R162" s="273">
        <v>500</v>
      </c>
      <c r="S162" s="273">
        <f t="shared" si="61"/>
        <v>20000</v>
      </c>
      <c r="T162" s="273"/>
      <c r="U162" s="273"/>
      <c r="V162" s="273">
        <v>20000</v>
      </c>
    </row>
    <row r="163" spans="1:22">
      <c r="A163" s="231" t="s">
        <v>10</v>
      </c>
      <c r="B163" s="232" t="s">
        <v>447</v>
      </c>
      <c r="C163" s="257"/>
      <c r="D163" s="257"/>
      <c r="E163" s="257"/>
      <c r="F163" s="257"/>
      <c r="G163" s="234">
        <f>G164</f>
        <v>100000</v>
      </c>
      <c r="H163" s="234">
        <f t="shared" ref="H163:V165" si="63">H164</f>
        <v>0</v>
      </c>
      <c r="I163" s="234">
        <f t="shared" si="63"/>
        <v>0</v>
      </c>
      <c r="J163" s="234">
        <f t="shared" si="63"/>
        <v>100000</v>
      </c>
      <c r="K163" s="234">
        <f t="shared" si="63"/>
        <v>0</v>
      </c>
      <c r="L163" s="234">
        <f t="shared" si="63"/>
        <v>0</v>
      </c>
      <c r="M163" s="234">
        <f t="shared" si="63"/>
        <v>0</v>
      </c>
      <c r="N163" s="234">
        <f t="shared" si="63"/>
        <v>0</v>
      </c>
      <c r="O163" s="229">
        <f t="shared" si="63"/>
        <v>53250.307134000002</v>
      </c>
      <c r="P163" s="234">
        <f t="shared" si="63"/>
        <v>0</v>
      </c>
      <c r="Q163" s="234">
        <f t="shared" si="63"/>
        <v>0</v>
      </c>
      <c r="R163" s="234">
        <f t="shared" si="63"/>
        <v>53250.307134000002</v>
      </c>
      <c r="S163" s="229">
        <f t="shared" si="63"/>
        <v>29000</v>
      </c>
      <c r="T163" s="234">
        <f t="shared" si="63"/>
        <v>0</v>
      </c>
      <c r="U163" s="234">
        <f t="shared" si="63"/>
        <v>0</v>
      </c>
      <c r="V163" s="234">
        <f t="shared" si="63"/>
        <v>29000</v>
      </c>
    </row>
    <row r="164" spans="1:22">
      <c r="A164" s="236">
        <v>1</v>
      </c>
      <c r="B164" s="232" t="s">
        <v>429</v>
      </c>
      <c r="C164" s="257"/>
      <c r="D164" s="257"/>
      <c r="E164" s="257"/>
      <c r="F164" s="257"/>
      <c r="G164" s="234">
        <f>G165</f>
        <v>100000</v>
      </c>
      <c r="H164" s="234">
        <f t="shared" si="63"/>
        <v>0</v>
      </c>
      <c r="I164" s="234">
        <f t="shared" si="63"/>
        <v>0</v>
      </c>
      <c r="J164" s="234">
        <f t="shared" si="63"/>
        <v>100000</v>
      </c>
      <c r="K164" s="234">
        <f t="shared" si="63"/>
        <v>0</v>
      </c>
      <c r="L164" s="234">
        <f t="shared" si="63"/>
        <v>0</v>
      </c>
      <c r="M164" s="234">
        <f t="shared" si="63"/>
        <v>0</v>
      </c>
      <c r="N164" s="234">
        <f t="shared" si="63"/>
        <v>0</v>
      </c>
      <c r="O164" s="229">
        <f t="shared" si="63"/>
        <v>53250.307134000002</v>
      </c>
      <c r="P164" s="234">
        <f t="shared" si="63"/>
        <v>0</v>
      </c>
      <c r="Q164" s="234">
        <f t="shared" si="63"/>
        <v>0</v>
      </c>
      <c r="R164" s="234">
        <f t="shared" si="63"/>
        <v>53250.307134000002</v>
      </c>
      <c r="S164" s="229">
        <f t="shared" si="63"/>
        <v>29000</v>
      </c>
      <c r="T164" s="234">
        <f t="shared" si="63"/>
        <v>0</v>
      </c>
      <c r="U164" s="234">
        <f t="shared" si="63"/>
        <v>0</v>
      </c>
      <c r="V164" s="234">
        <f t="shared" si="63"/>
        <v>29000</v>
      </c>
    </row>
    <row r="165" spans="1:22" ht="47.25">
      <c r="A165" s="231" t="s">
        <v>86</v>
      </c>
      <c r="B165" s="237" t="s">
        <v>473</v>
      </c>
      <c r="C165" s="257"/>
      <c r="D165" s="257"/>
      <c r="E165" s="257"/>
      <c r="F165" s="257"/>
      <c r="G165" s="234">
        <f>G166</f>
        <v>100000</v>
      </c>
      <c r="H165" s="234">
        <f t="shared" si="63"/>
        <v>0</v>
      </c>
      <c r="I165" s="234">
        <f t="shared" si="63"/>
        <v>0</v>
      </c>
      <c r="J165" s="234">
        <f t="shared" si="63"/>
        <v>100000</v>
      </c>
      <c r="K165" s="234">
        <f t="shared" si="63"/>
        <v>0</v>
      </c>
      <c r="L165" s="234">
        <f t="shared" si="63"/>
        <v>0</v>
      </c>
      <c r="M165" s="234">
        <f t="shared" si="63"/>
        <v>0</v>
      </c>
      <c r="N165" s="234">
        <f t="shared" si="63"/>
        <v>0</v>
      </c>
      <c r="O165" s="229">
        <f t="shared" si="63"/>
        <v>53250.307134000002</v>
      </c>
      <c r="P165" s="234">
        <f t="shared" si="63"/>
        <v>0</v>
      </c>
      <c r="Q165" s="234">
        <f t="shared" si="63"/>
        <v>0</v>
      </c>
      <c r="R165" s="234">
        <f t="shared" si="63"/>
        <v>53250.307134000002</v>
      </c>
      <c r="S165" s="229">
        <f t="shared" si="63"/>
        <v>29000</v>
      </c>
      <c r="T165" s="234">
        <f t="shared" si="63"/>
        <v>0</v>
      </c>
      <c r="U165" s="234">
        <f t="shared" si="63"/>
        <v>0</v>
      </c>
      <c r="V165" s="234">
        <f t="shared" si="63"/>
        <v>29000</v>
      </c>
    </row>
    <row r="166" spans="1:22" ht="47.25">
      <c r="A166" s="268">
        <v>1</v>
      </c>
      <c r="B166" s="261" t="s">
        <v>726</v>
      </c>
      <c r="C166" s="242" t="s">
        <v>727</v>
      </c>
      <c r="D166" s="248" t="s">
        <v>728</v>
      </c>
      <c r="E166" s="248" t="s">
        <v>477</v>
      </c>
      <c r="F166" s="242" t="s">
        <v>729</v>
      </c>
      <c r="G166" s="245">
        <v>100000</v>
      </c>
      <c r="H166" s="257"/>
      <c r="I166" s="257"/>
      <c r="J166" s="245">
        <v>100000</v>
      </c>
      <c r="K166" s="257"/>
      <c r="L166" s="257"/>
      <c r="M166" s="257"/>
      <c r="N166" s="257"/>
      <c r="O166" s="244">
        <f t="shared" si="60"/>
        <v>53250.307134000002</v>
      </c>
      <c r="P166" s="228"/>
      <c r="Q166" s="228"/>
      <c r="R166" s="245">
        <v>53250.307134000002</v>
      </c>
      <c r="S166" s="244">
        <f t="shared" si="61"/>
        <v>29000</v>
      </c>
      <c r="T166" s="257"/>
      <c r="U166" s="257"/>
      <c r="V166" s="245">
        <v>29000</v>
      </c>
    </row>
    <row r="167" spans="1:22">
      <c r="A167" s="231" t="s">
        <v>14</v>
      </c>
      <c r="B167" s="232" t="s">
        <v>448</v>
      </c>
      <c r="C167" s="257"/>
      <c r="D167" s="257"/>
      <c r="E167" s="257"/>
      <c r="F167" s="257"/>
      <c r="G167" s="234">
        <f>G168</f>
        <v>128000</v>
      </c>
      <c r="H167" s="234">
        <f t="shared" ref="H167:V169" si="64">H168</f>
        <v>0</v>
      </c>
      <c r="I167" s="234">
        <f t="shared" si="64"/>
        <v>0</v>
      </c>
      <c r="J167" s="234">
        <f t="shared" si="64"/>
        <v>128000</v>
      </c>
      <c r="K167" s="234">
        <f t="shared" si="64"/>
        <v>0</v>
      </c>
      <c r="L167" s="234">
        <f t="shared" si="64"/>
        <v>0</v>
      </c>
      <c r="M167" s="234">
        <f t="shared" si="64"/>
        <v>0</v>
      </c>
      <c r="N167" s="234">
        <f t="shared" si="64"/>
        <v>0</v>
      </c>
      <c r="O167" s="229">
        <f t="shared" si="64"/>
        <v>70923</v>
      </c>
      <c r="P167" s="234">
        <f t="shared" si="64"/>
        <v>0</v>
      </c>
      <c r="Q167" s="234">
        <f t="shared" si="64"/>
        <v>0</v>
      </c>
      <c r="R167" s="234">
        <f t="shared" si="64"/>
        <v>70923</v>
      </c>
      <c r="S167" s="229">
        <f t="shared" si="64"/>
        <v>50000</v>
      </c>
      <c r="T167" s="234">
        <f t="shared" si="64"/>
        <v>0</v>
      </c>
      <c r="U167" s="234">
        <f t="shared" si="64"/>
        <v>0</v>
      </c>
      <c r="V167" s="234">
        <f t="shared" si="64"/>
        <v>50000</v>
      </c>
    </row>
    <row r="168" spans="1:22">
      <c r="A168" s="236">
        <v>1</v>
      </c>
      <c r="B168" s="232" t="s">
        <v>429</v>
      </c>
      <c r="C168" s="257"/>
      <c r="D168" s="257"/>
      <c r="E168" s="257"/>
      <c r="F168" s="257"/>
      <c r="G168" s="234">
        <f>G169</f>
        <v>128000</v>
      </c>
      <c r="H168" s="234">
        <f t="shared" si="64"/>
        <v>0</v>
      </c>
      <c r="I168" s="234">
        <f t="shared" si="64"/>
        <v>0</v>
      </c>
      <c r="J168" s="234">
        <f t="shared" si="64"/>
        <v>128000</v>
      </c>
      <c r="K168" s="234">
        <f t="shared" si="64"/>
        <v>0</v>
      </c>
      <c r="L168" s="234">
        <f t="shared" si="64"/>
        <v>0</v>
      </c>
      <c r="M168" s="234">
        <f t="shared" si="64"/>
        <v>0</v>
      </c>
      <c r="N168" s="234">
        <f t="shared" si="64"/>
        <v>0</v>
      </c>
      <c r="O168" s="229">
        <f t="shared" si="64"/>
        <v>70923</v>
      </c>
      <c r="P168" s="234">
        <f t="shared" si="64"/>
        <v>0</v>
      </c>
      <c r="Q168" s="234">
        <f t="shared" si="64"/>
        <v>0</v>
      </c>
      <c r="R168" s="234">
        <f t="shared" si="64"/>
        <v>70923</v>
      </c>
      <c r="S168" s="229">
        <f t="shared" si="64"/>
        <v>50000</v>
      </c>
      <c r="T168" s="234">
        <f t="shared" si="64"/>
        <v>0</v>
      </c>
      <c r="U168" s="234">
        <f t="shared" si="64"/>
        <v>0</v>
      </c>
      <c r="V168" s="234">
        <f t="shared" si="64"/>
        <v>50000</v>
      </c>
    </row>
    <row r="169" spans="1:22" ht="47.25">
      <c r="A169" s="231" t="s">
        <v>86</v>
      </c>
      <c r="B169" s="237" t="s">
        <v>473</v>
      </c>
      <c r="C169" s="257"/>
      <c r="D169" s="257"/>
      <c r="E169" s="257"/>
      <c r="F169" s="257"/>
      <c r="G169" s="234">
        <f>G170</f>
        <v>128000</v>
      </c>
      <c r="H169" s="234">
        <f t="shared" si="64"/>
        <v>0</v>
      </c>
      <c r="I169" s="234">
        <f t="shared" si="64"/>
        <v>0</v>
      </c>
      <c r="J169" s="234">
        <f t="shared" si="64"/>
        <v>128000</v>
      </c>
      <c r="K169" s="234">
        <f t="shared" si="64"/>
        <v>0</v>
      </c>
      <c r="L169" s="234">
        <f t="shared" si="64"/>
        <v>0</v>
      </c>
      <c r="M169" s="234">
        <f t="shared" si="64"/>
        <v>0</v>
      </c>
      <c r="N169" s="234">
        <f t="shared" si="64"/>
        <v>0</v>
      </c>
      <c r="O169" s="229">
        <f t="shared" si="64"/>
        <v>70923</v>
      </c>
      <c r="P169" s="234">
        <f t="shared" si="64"/>
        <v>0</v>
      </c>
      <c r="Q169" s="234">
        <f t="shared" si="64"/>
        <v>0</v>
      </c>
      <c r="R169" s="234">
        <f t="shared" si="64"/>
        <v>70923</v>
      </c>
      <c r="S169" s="229">
        <f t="shared" si="64"/>
        <v>50000</v>
      </c>
      <c r="T169" s="234">
        <f t="shared" si="64"/>
        <v>0</v>
      </c>
      <c r="U169" s="234">
        <f t="shared" si="64"/>
        <v>0</v>
      </c>
      <c r="V169" s="234">
        <f t="shared" si="64"/>
        <v>50000</v>
      </c>
    </row>
    <row r="170" spans="1:22" ht="47.25">
      <c r="A170" s="268">
        <v>1</v>
      </c>
      <c r="B170" s="261" t="s">
        <v>730</v>
      </c>
      <c r="C170" s="269" t="s">
        <v>265</v>
      </c>
      <c r="D170" s="233" t="s">
        <v>728</v>
      </c>
      <c r="E170" s="253" t="s">
        <v>487</v>
      </c>
      <c r="F170" s="269" t="s">
        <v>731</v>
      </c>
      <c r="G170" s="306">
        <v>128000</v>
      </c>
      <c r="H170" s="257"/>
      <c r="I170" s="257"/>
      <c r="J170" s="306">
        <v>128000</v>
      </c>
      <c r="K170" s="257"/>
      <c r="L170" s="257"/>
      <c r="M170" s="257"/>
      <c r="N170" s="257"/>
      <c r="O170" s="244">
        <f t="shared" si="60"/>
        <v>70923</v>
      </c>
      <c r="P170" s="228"/>
      <c r="Q170" s="228"/>
      <c r="R170" s="245">
        <v>70923</v>
      </c>
      <c r="S170" s="244">
        <f t="shared" si="61"/>
        <v>50000</v>
      </c>
      <c r="T170" s="257"/>
      <c r="U170" s="257"/>
      <c r="V170" s="245">
        <v>50000</v>
      </c>
    </row>
    <row r="171" spans="1:22" ht="27" customHeight="1">
      <c r="A171" s="231" t="s">
        <v>732</v>
      </c>
      <c r="B171" s="232" t="s">
        <v>733</v>
      </c>
      <c r="C171" s="257"/>
      <c r="D171" s="257"/>
      <c r="E171" s="257"/>
      <c r="F171" s="257"/>
      <c r="G171" s="234">
        <f t="shared" ref="G171:V171" si="65">G172+G220+G225+G230+G234+G238+G250+G255+G261+G267+G273+G282+G288+G292+G297+G301+G305+G310+G314+G319+G323+G328</f>
        <v>14658568.699999999</v>
      </c>
      <c r="H171" s="234">
        <f t="shared" si="65"/>
        <v>0</v>
      </c>
      <c r="I171" s="234">
        <f t="shared" si="65"/>
        <v>2323768</v>
      </c>
      <c r="J171" s="234">
        <f t="shared" si="65"/>
        <v>9293524.6999999993</v>
      </c>
      <c r="K171" s="234">
        <f t="shared" si="65"/>
        <v>0</v>
      </c>
      <c r="L171" s="234">
        <f t="shared" si="65"/>
        <v>0</v>
      </c>
      <c r="M171" s="234">
        <f t="shared" si="65"/>
        <v>0</v>
      </c>
      <c r="N171" s="234">
        <f t="shared" si="65"/>
        <v>0</v>
      </c>
      <c r="O171" s="234">
        <f t="shared" si="65"/>
        <v>4510512</v>
      </c>
      <c r="P171" s="234">
        <f t="shared" si="65"/>
        <v>0</v>
      </c>
      <c r="Q171" s="234">
        <f t="shared" si="65"/>
        <v>691400</v>
      </c>
      <c r="R171" s="234">
        <f t="shared" si="65"/>
        <v>3819112</v>
      </c>
      <c r="S171" s="229">
        <f t="shared" si="65"/>
        <v>3568370</v>
      </c>
      <c r="T171" s="234">
        <f t="shared" si="65"/>
        <v>0</v>
      </c>
      <c r="U171" s="234">
        <f t="shared" si="65"/>
        <v>830970</v>
      </c>
      <c r="V171" s="234">
        <f t="shared" si="65"/>
        <v>2737400</v>
      </c>
    </row>
    <row r="172" spans="1:22">
      <c r="A172" s="231" t="s">
        <v>6</v>
      </c>
      <c r="B172" s="232" t="s">
        <v>432</v>
      </c>
      <c r="C172" s="257"/>
      <c r="D172" s="257"/>
      <c r="E172" s="257"/>
      <c r="F172" s="257"/>
      <c r="G172" s="234">
        <f>G173</f>
        <v>12516100</v>
      </c>
      <c r="H172" s="234">
        <f t="shared" ref="H172:V172" si="66">H173</f>
        <v>0</v>
      </c>
      <c r="I172" s="234">
        <f t="shared" si="66"/>
        <v>2138868</v>
      </c>
      <c r="J172" s="234">
        <f t="shared" si="66"/>
        <v>7555106</v>
      </c>
      <c r="K172" s="234">
        <f t="shared" si="66"/>
        <v>0</v>
      </c>
      <c r="L172" s="234">
        <f t="shared" si="66"/>
        <v>0</v>
      </c>
      <c r="M172" s="234">
        <f t="shared" si="66"/>
        <v>0</v>
      </c>
      <c r="N172" s="234">
        <f t="shared" si="66"/>
        <v>0</v>
      </c>
      <c r="O172" s="229">
        <f t="shared" si="66"/>
        <v>3625764</v>
      </c>
      <c r="P172" s="234">
        <f t="shared" si="66"/>
        <v>0</v>
      </c>
      <c r="Q172" s="234">
        <f t="shared" si="66"/>
        <v>549500</v>
      </c>
      <c r="R172" s="234">
        <f t="shared" si="66"/>
        <v>3076264</v>
      </c>
      <c r="S172" s="229">
        <f t="shared" si="66"/>
        <v>2777570</v>
      </c>
      <c r="T172" s="234">
        <f t="shared" si="66"/>
        <v>0</v>
      </c>
      <c r="U172" s="234">
        <f t="shared" si="66"/>
        <v>787970</v>
      </c>
      <c r="V172" s="234">
        <f t="shared" si="66"/>
        <v>1989600</v>
      </c>
    </row>
    <row r="173" spans="1:22">
      <c r="A173" s="236">
        <v>1</v>
      </c>
      <c r="B173" s="232" t="s">
        <v>429</v>
      </c>
      <c r="C173" s="257"/>
      <c r="D173" s="257"/>
      <c r="E173" s="257"/>
      <c r="F173" s="257"/>
      <c r="G173" s="234">
        <f>G174+G216</f>
        <v>12516100</v>
      </c>
      <c r="H173" s="234">
        <f t="shared" ref="H173:V173" si="67">H174+H216</f>
        <v>0</v>
      </c>
      <c r="I173" s="234">
        <f t="shared" si="67"/>
        <v>2138868</v>
      </c>
      <c r="J173" s="234">
        <f t="shared" si="67"/>
        <v>7555106</v>
      </c>
      <c r="K173" s="234">
        <f t="shared" si="67"/>
        <v>0</v>
      </c>
      <c r="L173" s="234">
        <f t="shared" si="67"/>
        <v>0</v>
      </c>
      <c r="M173" s="234">
        <f t="shared" si="67"/>
        <v>0</v>
      </c>
      <c r="N173" s="234">
        <f t="shared" si="67"/>
        <v>0</v>
      </c>
      <c r="O173" s="229">
        <f t="shared" si="67"/>
        <v>3625764</v>
      </c>
      <c r="P173" s="234">
        <f t="shared" si="67"/>
        <v>0</v>
      </c>
      <c r="Q173" s="234">
        <f t="shared" si="67"/>
        <v>549500</v>
      </c>
      <c r="R173" s="234">
        <f t="shared" si="67"/>
        <v>3076264</v>
      </c>
      <c r="S173" s="229">
        <f t="shared" si="67"/>
        <v>2777570</v>
      </c>
      <c r="T173" s="234">
        <f t="shared" si="67"/>
        <v>0</v>
      </c>
      <c r="U173" s="234">
        <f t="shared" si="67"/>
        <v>787970</v>
      </c>
      <c r="V173" s="234">
        <f t="shared" si="67"/>
        <v>1989600</v>
      </c>
    </row>
    <row r="174" spans="1:22" ht="47.25">
      <c r="A174" s="231" t="s">
        <v>86</v>
      </c>
      <c r="B174" s="237" t="s">
        <v>473</v>
      </c>
      <c r="C174" s="257"/>
      <c r="D174" s="257"/>
      <c r="E174" s="257"/>
      <c r="F174" s="257"/>
      <c r="G174" s="234">
        <f>SUM(G175:G215)</f>
        <v>11538279</v>
      </c>
      <c r="H174" s="234">
        <f t="shared" ref="H174:V174" si="68">SUM(H175:H215)</f>
        <v>0</v>
      </c>
      <c r="I174" s="234">
        <f t="shared" si="68"/>
        <v>2138868</v>
      </c>
      <c r="J174" s="234">
        <f t="shared" si="68"/>
        <v>7177285</v>
      </c>
      <c r="K174" s="234">
        <f t="shared" si="68"/>
        <v>0</v>
      </c>
      <c r="L174" s="234">
        <f t="shared" si="68"/>
        <v>0</v>
      </c>
      <c r="M174" s="234">
        <f t="shared" si="68"/>
        <v>0</v>
      </c>
      <c r="N174" s="234">
        <f t="shared" si="68"/>
        <v>0</v>
      </c>
      <c r="O174" s="229">
        <f t="shared" si="68"/>
        <v>3585164</v>
      </c>
      <c r="P174" s="234">
        <f t="shared" si="68"/>
        <v>0</v>
      </c>
      <c r="Q174" s="234">
        <f t="shared" si="68"/>
        <v>549500</v>
      </c>
      <c r="R174" s="234">
        <f t="shared" si="68"/>
        <v>3035664</v>
      </c>
      <c r="S174" s="229">
        <f>SUM(S175:S215)</f>
        <v>2612570</v>
      </c>
      <c r="T174" s="234">
        <f t="shared" si="68"/>
        <v>0</v>
      </c>
      <c r="U174" s="234">
        <f t="shared" si="68"/>
        <v>787970</v>
      </c>
      <c r="V174" s="234">
        <f t="shared" si="68"/>
        <v>1824600</v>
      </c>
    </row>
    <row r="175" spans="1:22" ht="296.25" customHeight="1">
      <c r="A175" s="268">
        <v>1</v>
      </c>
      <c r="B175" s="261" t="s">
        <v>734</v>
      </c>
      <c r="C175" s="242" t="s">
        <v>735</v>
      </c>
      <c r="D175" s="307" t="s">
        <v>736</v>
      </c>
      <c r="E175" s="307" t="s">
        <v>534</v>
      </c>
      <c r="F175" s="242" t="s">
        <v>737</v>
      </c>
      <c r="G175" s="245">
        <v>176816</v>
      </c>
      <c r="H175" s="257"/>
      <c r="I175" s="245">
        <v>155000</v>
      </c>
      <c r="J175" s="257"/>
      <c r="K175" s="257"/>
      <c r="L175" s="257"/>
      <c r="M175" s="245"/>
      <c r="N175" s="257"/>
      <c r="O175" s="244">
        <f>Q175</f>
        <v>80000</v>
      </c>
      <c r="P175" s="228"/>
      <c r="Q175" s="245">
        <v>80000</v>
      </c>
      <c r="R175" s="245"/>
      <c r="S175" s="244">
        <f>SUM(T175:V175)</f>
        <v>50000</v>
      </c>
      <c r="T175" s="257"/>
      <c r="U175" s="245">
        <v>50000</v>
      </c>
      <c r="V175" s="257"/>
    </row>
    <row r="176" spans="1:22" ht="189">
      <c r="A176" s="268">
        <f>1+A175</f>
        <v>2</v>
      </c>
      <c r="B176" s="261" t="s">
        <v>738</v>
      </c>
      <c r="C176" s="242" t="s">
        <v>739</v>
      </c>
      <c r="D176" s="307" t="s">
        <v>740</v>
      </c>
      <c r="E176" s="307" t="s">
        <v>741</v>
      </c>
      <c r="F176" s="308" t="s">
        <v>742</v>
      </c>
      <c r="G176" s="245">
        <v>639016</v>
      </c>
      <c r="H176" s="257"/>
      <c r="I176" s="245">
        <v>550000</v>
      </c>
      <c r="J176" s="257"/>
      <c r="K176" s="257"/>
      <c r="L176" s="257"/>
      <c r="M176" s="245"/>
      <c r="N176" s="257"/>
      <c r="O176" s="244">
        <f>Q176</f>
        <v>280000</v>
      </c>
      <c r="P176" s="228"/>
      <c r="Q176" s="245">
        <v>280000</v>
      </c>
      <c r="R176" s="245"/>
      <c r="S176" s="244">
        <f t="shared" ref="S176:S215" si="69">SUM(T176:V176)</f>
        <v>140000</v>
      </c>
      <c r="T176" s="257"/>
      <c r="U176" s="245">
        <v>140000</v>
      </c>
      <c r="V176" s="257"/>
    </row>
    <row r="177" spans="1:22" ht="204.75">
      <c r="A177" s="268">
        <f t="shared" ref="A177:A215" si="70">1+A176</f>
        <v>3</v>
      </c>
      <c r="B177" s="261" t="s">
        <v>743</v>
      </c>
      <c r="C177" s="309" t="s">
        <v>744</v>
      </c>
      <c r="D177" s="253" t="s">
        <v>745</v>
      </c>
      <c r="E177" s="253" t="s">
        <v>477</v>
      </c>
      <c r="F177" s="242" t="s">
        <v>746</v>
      </c>
      <c r="G177" s="245">
        <v>539580</v>
      </c>
      <c r="H177" s="257"/>
      <c r="I177" s="310">
        <v>400000</v>
      </c>
      <c r="J177" s="311">
        <v>139580</v>
      </c>
      <c r="K177" s="257"/>
      <c r="L177" s="257"/>
      <c r="M177" s="245"/>
      <c r="N177" s="257"/>
      <c r="O177" s="244">
        <f>R177+Q177</f>
        <v>249500</v>
      </c>
      <c r="P177" s="228"/>
      <c r="Q177" s="245">
        <v>189500</v>
      </c>
      <c r="R177" s="245">
        <v>60000</v>
      </c>
      <c r="S177" s="244">
        <f t="shared" si="69"/>
        <v>156000</v>
      </c>
      <c r="T177" s="257"/>
      <c r="U177" s="245">
        <v>130000</v>
      </c>
      <c r="V177" s="245">
        <v>26000</v>
      </c>
    </row>
    <row r="178" spans="1:22" ht="126">
      <c r="A178" s="268">
        <f t="shared" si="70"/>
        <v>4</v>
      </c>
      <c r="B178" s="261" t="s">
        <v>747</v>
      </c>
      <c r="C178" s="242" t="s">
        <v>748</v>
      </c>
      <c r="D178" s="307" t="s">
        <v>749</v>
      </c>
      <c r="E178" s="307" t="s">
        <v>750</v>
      </c>
      <c r="F178" s="243" t="s">
        <v>751</v>
      </c>
      <c r="G178" s="245" t="s">
        <v>752</v>
      </c>
      <c r="H178" s="257"/>
      <c r="I178" s="245">
        <v>1033868</v>
      </c>
      <c r="J178" s="257"/>
      <c r="K178" s="257"/>
      <c r="L178" s="257"/>
      <c r="M178" s="257"/>
      <c r="N178" s="257"/>
      <c r="O178" s="244"/>
      <c r="P178" s="228"/>
      <c r="Q178" s="228"/>
      <c r="R178" s="245"/>
      <c r="S178" s="244">
        <f t="shared" si="69"/>
        <v>467970</v>
      </c>
      <c r="T178" s="257"/>
      <c r="U178" s="245">
        <v>467970</v>
      </c>
      <c r="V178" s="257"/>
    </row>
    <row r="179" spans="1:22" ht="204.75">
      <c r="A179" s="268">
        <f t="shared" si="70"/>
        <v>5</v>
      </c>
      <c r="B179" s="303" t="s">
        <v>753</v>
      </c>
      <c r="C179" s="242" t="s">
        <v>754</v>
      </c>
      <c r="D179" s="262" t="s">
        <v>755</v>
      </c>
      <c r="E179" s="262" t="s">
        <v>756</v>
      </c>
      <c r="F179" s="242" t="s">
        <v>757</v>
      </c>
      <c r="G179" s="245">
        <v>891966</v>
      </c>
      <c r="H179" s="257"/>
      <c r="I179" s="257"/>
      <c r="J179" s="245">
        <v>891966</v>
      </c>
      <c r="K179" s="257"/>
      <c r="L179" s="257"/>
      <c r="M179" s="257"/>
      <c r="N179" s="257"/>
      <c r="O179" s="244">
        <f t="shared" si="60"/>
        <v>292000</v>
      </c>
      <c r="P179" s="228"/>
      <c r="Q179" s="228"/>
      <c r="R179" s="245">
        <f>38000+254000</f>
        <v>292000</v>
      </c>
      <c r="S179" s="244">
        <f t="shared" si="69"/>
        <v>257000</v>
      </c>
      <c r="T179" s="257"/>
      <c r="U179" s="257"/>
      <c r="V179" s="245">
        <v>257000</v>
      </c>
    </row>
    <row r="180" spans="1:22" ht="94.5">
      <c r="A180" s="268">
        <f t="shared" si="70"/>
        <v>6</v>
      </c>
      <c r="B180" s="303" t="s">
        <v>758</v>
      </c>
      <c r="C180" s="242" t="s">
        <v>759</v>
      </c>
      <c r="D180" s="262" t="s">
        <v>760</v>
      </c>
      <c r="E180" s="262" t="s">
        <v>694</v>
      </c>
      <c r="F180" s="242" t="s">
        <v>761</v>
      </c>
      <c r="G180" s="245">
        <v>206092</v>
      </c>
      <c r="H180" s="257"/>
      <c r="I180" s="257"/>
      <c r="J180" s="245">
        <v>120594</v>
      </c>
      <c r="K180" s="257"/>
      <c r="L180" s="257"/>
      <c r="M180" s="257"/>
      <c r="N180" s="257"/>
      <c r="O180" s="244">
        <f t="shared" si="60"/>
        <v>71788</v>
      </c>
      <c r="P180" s="228"/>
      <c r="Q180" s="228"/>
      <c r="R180" s="245">
        <f>11788+60000</f>
        <v>71788</v>
      </c>
      <c r="S180" s="244">
        <f t="shared" si="69"/>
        <v>15000</v>
      </c>
      <c r="T180" s="257"/>
      <c r="U180" s="257"/>
      <c r="V180" s="245">
        <v>15000</v>
      </c>
    </row>
    <row r="181" spans="1:22" ht="141.75">
      <c r="A181" s="268">
        <f t="shared" si="70"/>
        <v>7</v>
      </c>
      <c r="B181" s="303" t="s">
        <v>762</v>
      </c>
      <c r="C181" s="242" t="s">
        <v>763</v>
      </c>
      <c r="D181" s="262" t="s">
        <v>764</v>
      </c>
      <c r="E181" s="262" t="s">
        <v>526</v>
      </c>
      <c r="F181" s="242" t="s">
        <v>765</v>
      </c>
      <c r="G181" s="245">
        <v>1493000</v>
      </c>
      <c r="H181" s="257"/>
      <c r="I181" s="257"/>
      <c r="J181" s="245">
        <v>493000</v>
      </c>
      <c r="K181" s="257"/>
      <c r="L181" s="257"/>
      <c r="M181" s="257"/>
      <c r="N181" s="257"/>
      <c r="O181" s="244">
        <f t="shared" si="60"/>
        <v>546522</v>
      </c>
      <c r="P181" s="228"/>
      <c r="Q181" s="228"/>
      <c r="R181" s="245">
        <f>123671+26166+281685+115000</f>
        <v>546522</v>
      </c>
      <c r="S181" s="244">
        <f t="shared" si="69"/>
        <v>25000</v>
      </c>
      <c r="T181" s="257"/>
      <c r="U181" s="257"/>
      <c r="V181" s="245">
        <v>25000</v>
      </c>
    </row>
    <row r="182" spans="1:22" ht="94.5">
      <c r="A182" s="268">
        <f t="shared" si="70"/>
        <v>8</v>
      </c>
      <c r="B182" s="303" t="s">
        <v>766</v>
      </c>
      <c r="C182" s="242" t="s">
        <v>767</v>
      </c>
      <c r="D182" s="262" t="s">
        <v>768</v>
      </c>
      <c r="E182" s="262" t="s">
        <v>709</v>
      </c>
      <c r="F182" s="242" t="s">
        <v>769</v>
      </c>
      <c r="G182" s="245">
        <v>492380</v>
      </c>
      <c r="H182" s="257"/>
      <c r="I182" s="257"/>
      <c r="J182" s="245">
        <v>492380</v>
      </c>
      <c r="K182" s="257"/>
      <c r="L182" s="257"/>
      <c r="M182" s="257"/>
      <c r="N182" s="257"/>
      <c r="O182" s="244">
        <f t="shared" si="60"/>
        <v>288000</v>
      </c>
      <c r="P182" s="228"/>
      <c r="Q182" s="228"/>
      <c r="R182" s="245">
        <f>240000+48000</f>
        <v>288000</v>
      </c>
      <c r="S182" s="244">
        <f t="shared" si="69"/>
        <v>7000</v>
      </c>
      <c r="T182" s="257"/>
      <c r="U182" s="257"/>
      <c r="V182" s="245">
        <v>7000</v>
      </c>
    </row>
    <row r="183" spans="1:22" ht="94.5">
      <c r="A183" s="268">
        <f t="shared" si="70"/>
        <v>9</v>
      </c>
      <c r="B183" s="303" t="s">
        <v>770</v>
      </c>
      <c r="C183" s="242" t="s">
        <v>771</v>
      </c>
      <c r="D183" s="262" t="s">
        <v>772</v>
      </c>
      <c r="E183" s="262" t="s">
        <v>694</v>
      </c>
      <c r="F183" s="242" t="s">
        <v>773</v>
      </c>
      <c r="G183" s="245">
        <v>292317</v>
      </c>
      <c r="H183" s="257"/>
      <c r="I183" s="257"/>
      <c r="J183" s="245">
        <v>292317</v>
      </c>
      <c r="K183" s="257"/>
      <c r="L183" s="257"/>
      <c r="M183" s="257"/>
      <c r="N183" s="257"/>
      <c r="O183" s="244">
        <f t="shared" si="60"/>
        <v>136100</v>
      </c>
      <c r="P183" s="228"/>
      <c r="Q183" s="228"/>
      <c r="R183" s="245">
        <f>8100+128000</f>
        <v>136100</v>
      </c>
      <c r="S183" s="244">
        <f t="shared" si="69"/>
        <v>15600</v>
      </c>
      <c r="T183" s="257"/>
      <c r="U183" s="257"/>
      <c r="V183" s="245">
        <v>15600</v>
      </c>
    </row>
    <row r="184" spans="1:22" ht="126">
      <c r="A184" s="268">
        <f t="shared" si="70"/>
        <v>10</v>
      </c>
      <c r="B184" s="303" t="s">
        <v>774</v>
      </c>
      <c r="C184" s="242" t="s">
        <v>775</v>
      </c>
      <c r="D184" s="241" t="s">
        <v>776</v>
      </c>
      <c r="E184" s="312" t="s">
        <v>477</v>
      </c>
      <c r="F184" s="243" t="s">
        <v>777</v>
      </c>
      <c r="G184" s="245">
        <v>355000</v>
      </c>
      <c r="H184" s="257"/>
      <c r="I184" s="257"/>
      <c r="J184" s="245">
        <v>355000</v>
      </c>
      <c r="K184" s="257"/>
      <c r="L184" s="257"/>
      <c r="M184" s="257"/>
      <c r="N184" s="257"/>
      <c r="O184" s="244">
        <f t="shared" si="60"/>
        <v>101116</v>
      </c>
      <c r="P184" s="228"/>
      <c r="Q184" s="228"/>
      <c r="R184" s="245">
        <v>101116</v>
      </c>
      <c r="S184" s="244">
        <f t="shared" si="69"/>
        <v>150000</v>
      </c>
      <c r="T184" s="257"/>
      <c r="U184" s="257"/>
      <c r="V184" s="245">
        <v>150000</v>
      </c>
    </row>
    <row r="185" spans="1:22" ht="78.75">
      <c r="A185" s="268">
        <f t="shared" si="70"/>
        <v>11</v>
      </c>
      <c r="B185" s="303" t="s">
        <v>778</v>
      </c>
      <c r="C185" s="248" t="s">
        <v>779</v>
      </c>
      <c r="D185" s="262" t="s">
        <v>780</v>
      </c>
      <c r="E185" s="262" t="s">
        <v>781</v>
      </c>
      <c r="F185" s="243" t="s">
        <v>782</v>
      </c>
      <c r="G185" s="245">
        <v>2852143</v>
      </c>
      <c r="H185" s="257"/>
      <c r="I185" s="257"/>
      <c r="J185" s="245">
        <v>796000</v>
      </c>
      <c r="K185" s="257"/>
      <c r="L185" s="257"/>
      <c r="M185" s="257"/>
      <c r="N185" s="257"/>
      <c r="O185" s="244">
        <f t="shared" si="60"/>
        <v>381000</v>
      </c>
      <c r="P185" s="228"/>
      <c r="Q185" s="228"/>
      <c r="R185" s="245">
        <v>381000</v>
      </c>
      <c r="S185" s="244">
        <f t="shared" si="69"/>
        <v>132000</v>
      </c>
      <c r="T185" s="257"/>
      <c r="U185" s="257"/>
      <c r="V185" s="245">
        <v>132000</v>
      </c>
    </row>
    <row r="186" spans="1:22" ht="110.25">
      <c r="A186" s="268">
        <f t="shared" si="70"/>
        <v>12</v>
      </c>
      <c r="B186" s="239" t="s">
        <v>783</v>
      </c>
      <c r="C186" s="307" t="s">
        <v>784</v>
      </c>
      <c r="D186" s="241" t="s">
        <v>785</v>
      </c>
      <c r="E186" s="299" t="s">
        <v>477</v>
      </c>
      <c r="F186" s="242" t="s">
        <v>786</v>
      </c>
      <c r="G186" s="245">
        <v>243300</v>
      </c>
      <c r="H186" s="257"/>
      <c r="I186" s="257"/>
      <c r="J186" s="245">
        <v>243300</v>
      </c>
      <c r="K186" s="257"/>
      <c r="L186" s="257"/>
      <c r="M186" s="257"/>
      <c r="N186" s="257"/>
      <c r="O186" s="244">
        <f t="shared" si="60"/>
        <v>120000</v>
      </c>
      <c r="P186" s="228"/>
      <c r="Q186" s="228"/>
      <c r="R186" s="245">
        <v>120000</v>
      </c>
      <c r="S186" s="244">
        <f t="shared" si="69"/>
        <v>70000</v>
      </c>
      <c r="T186" s="257"/>
      <c r="U186" s="257"/>
      <c r="V186" s="245">
        <v>70000</v>
      </c>
    </row>
    <row r="187" spans="1:22" ht="126">
      <c r="A187" s="268">
        <f t="shared" si="70"/>
        <v>13</v>
      </c>
      <c r="B187" s="239" t="s">
        <v>787</v>
      </c>
      <c r="C187" s="307" t="s">
        <v>788</v>
      </c>
      <c r="D187" s="241" t="s">
        <v>789</v>
      </c>
      <c r="E187" s="253" t="s">
        <v>477</v>
      </c>
      <c r="F187" s="246" t="s">
        <v>790</v>
      </c>
      <c r="G187" s="245">
        <v>164264</v>
      </c>
      <c r="H187" s="257"/>
      <c r="I187" s="257"/>
      <c r="J187" s="245">
        <v>164264</v>
      </c>
      <c r="K187" s="257"/>
      <c r="L187" s="257"/>
      <c r="M187" s="257"/>
      <c r="N187" s="257"/>
      <c r="O187" s="244">
        <f t="shared" si="60"/>
        <v>61400</v>
      </c>
      <c r="P187" s="228"/>
      <c r="Q187" s="228"/>
      <c r="R187" s="245">
        <f>1400+60000</f>
        <v>61400</v>
      </c>
      <c r="S187" s="244">
        <f t="shared" si="69"/>
        <v>40000</v>
      </c>
      <c r="T187" s="257"/>
      <c r="U187" s="257"/>
      <c r="V187" s="245">
        <v>40000</v>
      </c>
    </row>
    <row r="188" spans="1:22" ht="47.25">
      <c r="A188" s="268">
        <f t="shared" si="70"/>
        <v>14</v>
      </c>
      <c r="B188" s="283" t="s">
        <v>791</v>
      </c>
      <c r="C188" s="307" t="s">
        <v>276</v>
      </c>
      <c r="D188" s="242" t="s">
        <v>476</v>
      </c>
      <c r="E188" s="242" t="s">
        <v>484</v>
      </c>
      <c r="F188" s="246" t="s">
        <v>792</v>
      </c>
      <c r="G188" s="245">
        <v>79600</v>
      </c>
      <c r="H188" s="257"/>
      <c r="I188" s="257"/>
      <c r="J188" s="245">
        <v>79600</v>
      </c>
      <c r="K188" s="257"/>
      <c r="L188" s="257"/>
      <c r="M188" s="257"/>
      <c r="N188" s="257"/>
      <c r="O188" s="244">
        <f t="shared" si="60"/>
        <v>21000</v>
      </c>
      <c r="P188" s="228"/>
      <c r="Q188" s="228"/>
      <c r="R188" s="245">
        <v>21000</v>
      </c>
      <c r="S188" s="244">
        <f t="shared" si="69"/>
        <v>52000</v>
      </c>
      <c r="T188" s="257"/>
      <c r="U188" s="257"/>
      <c r="V188" s="245">
        <v>52000</v>
      </c>
    </row>
    <row r="189" spans="1:22" ht="94.5">
      <c r="A189" s="268">
        <f t="shared" si="70"/>
        <v>15</v>
      </c>
      <c r="B189" s="239" t="s">
        <v>793</v>
      </c>
      <c r="C189" s="307" t="s">
        <v>794</v>
      </c>
      <c r="D189" s="241" t="s">
        <v>795</v>
      </c>
      <c r="E189" s="241" t="s">
        <v>487</v>
      </c>
      <c r="F189" s="246" t="s">
        <v>796</v>
      </c>
      <c r="G189" s="245">
        <v>127000</v>
      </c>
      <c r="H189" s="257"/>
      <c r="I189" s="257"/>
      <c r="J189" s="245">
        <v>127000</v>
      </c>
      <c r="K189" s="257"/>
      <c r="L189" s="257"/>
      <c r="M189" s="257"/>
      <c r="N189" s="257"/>
      <c r="O189" s="244">
        <f t="shared" si="60"/>
        <v>40000</v>
      </c>
      <c r="P189" s="228"/>
      <c r="Q189" s="228"/>
      <c r="R189" s="245">
        <v>40000</v>
      </c>
      <c r="S189" s="244">
        <f t="shared" si="69"/>
        <v>80000</v>
      </c>
      <c r="T189" s="257"/>
      <c r="U189" s="257"/>
      <c r="V189" s="245">
        <v>80000</v>
      </c>
    </row>
    <row r="190" spans="1:22" ht="94.5">
      <c r="A190" s="268">
        <f t="shared" si="70"/>
        <v>16</v>
      </c>
      <c r="B190" s="239" t="s">
        <v>797</v>
      </c>
      <c r="C190" s="307" t="s">
        <v>727</v>
      </c>
      <c r="D190" s="241" t="s">
        <v>798</v>
      </c>
      <c r="E190" s="253" t="s">
        <v>719</v>
      </c>
      <c r="F190" s="246" t="s">
        <v>799</v>
      </c>
      <c r="G190" s="245">
        <v>182000</v>
      </c>
      <c r="H190" s="257"/>
      <c r="I190" s="257"/>
      <c r="J190" s="245">
        <v>182000</v>
      </c>
      <c r="K190" s="257"/>
      <c r="L190" s="257"/>
      <c r="M190" s="257"/>
      <c r="N190" s="257"/>
      <c r="O190" s="244">
        <f t="shared" si="60"/>
        <v>110000</v>
      </c>
      <c r="P190" s="228"/>
      <c r="Q190" s="228"/>
      <c r="R190" s="245">
        <v>110000</v>
      </c>
      <c r="S190" s="244">
        <f t="shared" si="69"/>
        <v>40000</v>
      </c>
      <c r="T190" s="257"/>
      <c r="U190" s="257"/>
      <c r="V190" s="245">
        <v>40000</v>
      </c>
    </row>
    <row r="191" spans="1:22" ht="126">
      <c r="A191" s="268">
        <f t="shared" si="70"/>
        <v>17</v>
      </c>
      <c r="B191" s="283" t="s">
        <v>800</v>
      </c>
      <c r="C191" s="307" t="s">
        <v>801</v>
      </c>
      <c r="D191" s="241" t="s">
        <v>802</v>
      </c>
      <c r="E191" s="242" t="s">
        <v>477</v>
      </c>
      <c r="F191" s="242" t="s">
        <v>803</v>
      </c>
      <c r="G191" s="245">
        <v>242000</v>
      </c>
      <c r="H191" s="257"/>
      <c r="I191" s="257"/>
      <c r="J191" s="245">
        <v>242000</v>
      </c>
      <c r="K191" s="257"/>
      <c r="L191" s="257"/>
      <c r="M191" s="257"/>
      <c r="N191" s="257"/>
      <c r="O191" s="244">
        <f t="shared" si="60"/>
        <v>131000</v>
      </c>
      <c r="P191" s="228"/>
      <c r="Q191" s="228"/>
      <c r="R191" s="245">
        <v>131000</v>
      </c>
      <c r="S191" s="244">
        <f t="shared" si="69"/>
        <v>50000</v>
      </c>
      <c r="T191" s="257"/>
      <c r="U191" s="257"/>
      <c r="V191" s="245">
        <v>50000</v>
      </c>
    </row>
    <row r="192" spans="1:22" ht="63">
      <c r="A192" s="268">
        <f t="shared" si="70"/>
        <v>18</v>
      </c>
      <c r="B192" s="283" t="s">
        <v>804</v>
      </c>
      <c r="C192" s="307" t="s">
        <v>805</v>
      </c>
      <c r="D192" s="241" t="s">
        <v>806</v>
      </c>
      <c r="E192" s="242" t="s">
        <v>719</v>
      </c>
      <c r="F192" s="243" t="s">
        <v>807</v>
      </c>
      <c r="G192" s="313">
        <v>389100</v>
      </c>
      <c r="H192" s="257"/>
      <c r="I192" s="257"/>
      <c r="J192" s="313">
        <v>387000</v>
      </c>
      <c r="K192" s="257"/>
      <c r="L192" s="257"/>
      <c r="M192" s="257"/>
      <c r="N192" s="257"/>
      <c r="O192" s="244">
        <f t="shared" si="60"/>
        <v>146000</v>
      </c>
      <c r="P192" s="228"/>
      <c r="Q192" s="228"/>
      <c r="R192" s="245">
        <v>146000</v>
      </c>
      <c r="S192" s="244">
        <f t="shared" si="69"/>
        <v>110000</v>
      </c>
      <c r="T192" s="257"/>
      <c r="U192" s="257"/>
      <c r="V192" s="245">
        <v>110000</v>
      </c>
    </row>
    <row r="193" spans="1:22" ht="47.25">
      <c r="A193" s="268">
        <f t="shared" si="70"/>
        <v>19</v>
      </c>
      <c r="B193" s="239" t="s">
        <v>808</v>
      </c>
      <c r="C193" s="307" t="s">
        <v>809</v>
      </c>
      <c r="D193" s="241" t="s">
        <v>806</v>
      </c>
      <c r="E193" s="242" t="s">
        <v>719</v>
      </c>
      <c r="F193" s="243" t="s">
        <v>810</v>
      </c>
      <c r="G193" s="245">
        <v>183421</v>
      </c>
      <c r="H193" s="257"/>
      <c r="I193" s="257"/>
      <c r="J193" s="245">
        <v>182000</v>
      </c>
      <c r="K193" s="257"/>
      <c r="L193" s="257"/>
      <c r="M193" s="257"/>
      <c r="N193" s="257"/>
      <c r="O193" s="244">
        <f t="shared" si="60"/>
        <v>81259</v>
      </c>
      <c r="P193" s="228"/>
      <c r="Q193" s="228"/>
      <c r="R193" s="245">
        <v>81259</v>
      </c>
      <c r="S193" s="244">
        <f t="shared" si="69"/>
        <v>50000</v>
      </c>
      <c r="T193" s="257"/>
      <c r="U193" s="257"/>
      <c r="V193" s="245">
        <v>50000</v>
      </c>
    </row>
    <row r="194" spans="1:22" ht="141.75">
      <c r="A194" s="268">
        <f t="shared" si="70"/>
        <v>20</v>
      </c>
      <c r="B194" s="283" t="s">
        <v>811</v>
      </c>
      <c r="C194" s="307" t="s">
        <v>276</v>
      </c>
      <c r="D194" s="241" t="s">
        <v>812</v>
      </c>
      <c r="E194" s="233" t="s">
        <v>719</v>
      </c>
      <c r="F194" s="233" t="s">
        <v>813</v>
      </c>
      <c r="G194" s="273">
        <v>147000</v>
      </c>
      <c r="H194" s="257"/>
      <c r="I194" s="257"/>
      <c r="J194" s="273">
        <v>147000</v>
      </c>
      <c r="K194" s="257"/>
      <c r="L194" s="257"/>
      <c r="M194" s="257"/>
      <c r="N194" s="257"/>
      <c r="O194" s="244">
        <f t="shared" si="60"/>
        <v>83000</v>
      </c>
      <c r="P194" s="228"/>
      <c r="Q194" s="228"/>
      <c r="R194" s="273">
        <v>83000</v>
      </c>
      <c r="S194" s="244">
        <f t="shared" si="69"/>
        <v>60000</v>
      </c>
      <c r="T194" s="257"/>
      <c r="U194" s="257"/>
      <c r="V194" s="273">
        <v>60000</v>
      </c>
    </row>
    <row r="195" spans="1:22" ht="47.25">
      <c r="A195" s="268">
        <f t="shared" si="70"/>
        <v>21</v>
      </c>
      <c r="B195" s="285" t="s">
        <v>814</v>
      </c>
      <c r="C195" s="314" t="s">
        <v>815</v>
      </c>
      <c r="D195" s="241" t="s">
        <v>795</v>
      </c>
      <c r="E195" s="248" t="s">
        <v>484</v>
      </c>
      <c r="F195" s="255" t="s">
        <v>816</v>
      </c>
      <c r="G195" s="251">
        <v>25000</v>
      </c>
      <c r="H195" s="257"/>
      <c r="I195" s="257"/>
      <c r="J195" s="251">
        <v>25000</v>
      </c>
      <c r="K195" s="257"/>
      <c r="L195" s="257"/>
      <c r="M195" s="257"/>
      <c r="N195" s="257"/>
      <c r="O195" s="244">
        <f t="shared" si="60"/>
        <v>15302</v>
      </c>
      <c r="P195" s="228"/>
      <c r="Q195" s="228"/>
      <c r="R195" s="245">
        <v>15302</v>
      </c>
      <c r="S195" s="244">
        <f t="shared" si="69"/>
        <v>8500</v>
      </c>
      <c r="T195" s="257"/>
      <c r="U195" s="257"/>
      <c r="V195" s="245">
        <v>8500</v>
      </c>
    </row>
    <row r="196" spans="1:22" ht="78.75">
      <c r="A196" s="268">
        <f t="shared" si="70"/>
        <v>22</v>
      </c>
      <c r="B196" s="285" t="s">
        <v>817</v>
      </c>
      <c r="C196" s="314" t="s">
        <v>336</v>
      </c>
      <c r="D196" s="241" t="s">
        <v>818</v>
      </c>
      <c r="E196" s="248" t="s">
        <v>484</v>
      </c>
      <c r="F196" s="255" t="s">
        <v>819</v>
      </c>
      <c r="G196" s="302">
        <v>26000</v>
      </c>
      <c r="H196" s="257"/>
      <c r="I196" s="257"/>
      <c r="J196" s="251">
        <v>26000</v>
      </c>
      <c r="K196" s="257"/>
      <c r="L196" s="257"/>
      <c r="M196" s="257"/>
      <c r="N196" s="257"/>
      <c r="O196" s="244">
        <f t="shared" si="60"/>
        <v>10500</v>
      </c>
      <c r="P196" s="228"/>
      <c r="Q196" s="228"/>
      <c r="R196" s="245">
        <v>10500</v>
      </c>
      <c r="S196" s="244">
        <f t="shared" si="69"/>
        <v>13500</v>
      </c>
      <c r="T196" s="257"/>
      <c r="U196" s="257"/>
      <c r="V196" s="252">
        <v>13500</v>
      </c>
    </row>
    <row r="197" spans="1:22" ht="78.75">
      <c r="A197" s="268">
        <f t="shared" si="70"/>
        <v>23</v>
      </c>
      <c r="B197" s="285" t="s">
        <v>820</v>
      </c>
      <c r="C197" s="314" t="s">
        <v>815</v>
      </c>
      <c r="D197" s="241" t="s">
        <v>821</v>
      </c>
      <c r="E197" s="248" t="s">
        <v>484</v>
      </c>
      <c r="F197" s="255" t="s">
        <v>822</v>
      </c>
      <c r="G197" s="302">
        <v>20000</v>
      </c>
      <c r="H197" s="257"/>
      <c r="I197" s="257"/>
      <c r="J197" s="251">
        <v>20000</v>
      </c>
      <c r="K197" s="257"/>
      <c r="L197" s="257"/>
      <c r="M197" s="257"/>
      <c r="N197" s="257"/>
      <c r="O197" s="244">
        <f t="shared" si="60"/>
        <v>10500</v>
      </c>
      <c r="P197" s="228"/>
      <c r="Q197" s="228"/>
      <c r="R197" s="245">
        <v>10500</v>
      </c>
      <c r="S197" s="244">
        <f t="shared" si="69"/>
        <v>8000</v>
      </c>
      <c r="T197" s="257"/>
      <c r="U197" s="257"/>
      <c r="V197" s="245">
        <v>8000</v>
      </c>
    </row>
    <row r="198" spans="1:22" ht="78.75">
      <c r="A198" s="268">
        <f t="shared" si="70"/>
        <v>24</v>
      </c>
      <c r="B198" s="285" t="s">
        <v>823</v>
      </c>
      <c r="C198" s="314" t="s">
        <v>312</v>
      </c>
      <c r="D198" s="241" t="s">
        <v>824</v>
      </c>
      <c r="E198" s="248" t="s">
        <v>484</v>
      </c>
      <c r="F198" s="255" t="s">
        <v>825</v>
      </c>
      <c r="G198" s="315">
        <v>17000</v>
      </c>
      <c r="H198" s="257"/>
      <c r="I198" s="257"/>
      <c r="J198" s="251">
        <v>17000</v>
      </c>
      <c r="K198" s="257"/>
      <c r="L198" s="257"/>
      <c r="M198" s="257"/>
      <c r="N198" s="257"/>
      <c r="O198" s="244">
        <f t="shared" si="60"/>
        <v>8300</v>
      </c>
      <c r="P198" s="228"/>
      <c r="Q198" s="228"/>
      <c r="R198" s="245">
        <v>8300</v>
      </c>
      <c r="S198" s="244">
        <f t="shared" si="69"/>
        <v>7500</v>
      </c>
      <c r="T198" s="257"/>
      <c r="U198" s="257"/>
      <c r="V198" s="245">
        <v>7500</v>
      </c>
    </row>
    <row r="199" spans="1:22" ht="78.75">
      <c r="A199" s="268">
        <f t="shared" si="70"/>
        <v>25</v>
      </c>
      <c r="B199" s="285" t="s">
        <v>826</v>
      </c>
      <c r="C199" s="314" t="s">
        <v>300</v>
      </c>
      <c r="D199" s="241" t="s">
        <v>827</v>
      </c>
      <c r="E199" s="248" t="s">
        <v>484</v>
      </c>
      <c r="F199" s="255" t="s">
        <v>828</v>
      </c>
      <c r="G199" s="315">
        <v>15000</v>
      </c>
      <c r="H199" s="257"/>
      <c r="I199" s="257"/>
      <c r="J199" s="251">
        <v>15000</v>
      </c>
      <c r="K199" s="257"/>
      <c r="L199" s="257"/>
      <c r="M199" s="257"/>
      <c r="N199" s="257"/>
      <c r="O199" s="244">
        <f t="shared" si="60"/>
        <v>8300</v>
      </c>
      <c r="P199" s="228"/>
      <c r="Q199" s="228"/>
      <c r="R199" s="245">
        <v>8300</v>
      </c>
      <c r="S199" s="244">
        <f t="shared" si="69"/>
        <v>5500</v>
      </c>
      <c r="T199" s="257"/>
      <c r="U199" s="257"/>
      <c r="V199" s="245">
        <v>5500</v>
      </c>
    </row>
    <row r="200" spans="1:22" ht="78.75">
      <c r="A200" s="268">
        <f t="shared" si="70"/>
        <v>26</v>
      </c>
      <c r="B200" s="285" t="s">
        <v>829</v>
      </c>
      <c r="C200" s="314" t="s">
        <v>312</v>
      </c>
      <c r="D200" s="241" t="s">
        <v>830</v>
      </c>
      <c r="E200" s="248" t="s">
        <v>484</v>
      </c>
      <c r="F200" s="255" t="s">
        <v>831</v>
      </c>
      <c r="G200" s="315">
        <v>22000</v>
      </c>
      <c r="H200" s="257"/>
      <c r="I200" s="257"/>
      <c r="J200" s="251">
        <v>22000</v>
      </c>
      <c r="K200" s="257"/>
      <c r="L200" s="257"/>
      <c r="M200" s="257"/>
      <c r="N200" s="257"/>
      <c r="O200" s="244">
        <f t="shared" si="60"/>
        <v>3300</v>
      </c>
      <c r="P200" s="228"/>
      <c r="Q200" s="228"/>
      <c r="R200" s="245">
        <v>3300</v>
      </c>
      <c r="S200" s="244">
        <f t="shared" si="69"/>
        <v>16000</v>
      </c>
      <c r="T200" s="257"/>
      <c r="U200" s="257"/>
      <c r="V200" s="245">
        <v>16000</v>
      </c>
    </row>
    <row r="201" spans="1:22" ht="47.25">
      <c r="A201" s="268">
        <f t="shared" si="70"/>
        <v>27</v>
      </c>
      <c r="B201" s="285" t="s">
        <v>832</v>
      </c>
      <c r="C201" s="314" t="s">
        <v>336</v>
      </c>
      <c r="D201" s="241" t="s">
        <v>795</v>
      </c>
      <c r="E201" s="248" t="s">
        <v>484</v>
      </c>
      <c r="F201" s="255" t="s">
        <v>833</v>
      </c>
      <c r="G201" s="302">
        <v>11484</v>
      </c>
      <c r="H201" s="257"/>
      <c r="I201" s="257"/>
      <c r="J201" s="251">
        <v>11484</v>
      </c>
      <c r="K201" s="257"/>
      <c r="L201" s="257"/>
      <c r="M201" s="257"/>
      <c r="N201" s="257"/>
      <c r="O201" s="244">
        <f t="shared" si="60"/>
        <v>5000</v>
      </c>
      <c r="P201" s="228"/>
      <c r="Q201" s="228"/>
      <c r="R201" s="245">
        <v>5000</v>
      </c>
      <c r="S201" s="244">
        <f t="shared" si="69"/>
        <v>5500</v>
      </c>
      <c r="T201" s="257"/>
      <c r="U201" s="257"/>
      <c r="V201" s="245">
        <v>5500</v>
      </c>
    </row>
    <row r="202" spans="1:22" ht="94.5">
      <c r="A202" s="268">
        <f t="shared" si="70"/>
        <v>28</v>
      </c>
      <c r="B202" s="285" t="s">
        <v>834</v>
      </c>
      <c r="C202" s="240" t="s">
        <v>835</v>
      </c>
      <c r="D202" s="241" t="s">
        <v>795</v>
      </c>
      <c r="E202" s="242" t="s">
        <v>719</v>
      </c>
      <c r="F202" s="255" t="s">
        <v>836</v>
      </c>
      <c r="G202" s="251">
        <v>600000</v>
      </c>
      <c r="H202" s="257"/>
      <c r="I202" s="257"/>
      <c r="J202" s="251">
        <v>600000</v>
      </c>
      <c r="K202" s="257"/>
      <c r="L202" s="257"/>
      <c r="M202" s="257"/>
      <c r="N202" s="257"/>
      <c r="O202" s="244">
        <f t="shared" si="60"/>
        <v>119577</v>
      </c>
      <c r="P202" s="228"/>
      <c r="Q202" s="228"/>
      <c r="R202" s="245">
        <v>119577</v>
      </c>
      <c r="S202" s="244">
        <f t="shared" si="69"/>
        <v>135000</v>
      </c>
      <c r="T202" s="257"/>
      <c r="U202" s="257"/>
      <c r="V202" s="316">
        <v>135000</v>
      </c>
    </row>
    <row r="203" spans="1:22" ht="78.75">
      <c r="A203" s="268">
        <f t="shared" si="70"/>
        <v>29</v>
      </c>
      <c r="B203" s="285" t="s">
        <v>837</v>
      </c>
      <c r="C203" s="240" t="s">
        <v>301</v>
      </c>
      <c r="D203" s="241" t="s">
        <v>838</v>
      </c>
      <c r="E203" s="242" t="s">
        <v>484</v>
      </c>
      <c r="F203" s="255" t="s">
        <v>839</v>
      </c>
      <c r="G203" s="302">
        <v>70000</v>
      </c>
      <c r="H203" s="257"/>
      <c r="I203" s="257"/>
      <c r="J203" s="251">
        <v>70000</v>
      </c>
      <c r="K203" s="257"/>
      <c r="L203" s="257"/>
      <c r="M203" s="257"/>
      <c r="N203" s="257"/>
      <c r="O203" s="244">
        <f t="shared" si="60"/>
        <v>8500</v>
      </c>
      <c r="P203" s="228"/>
      <c r="Q203" s="228"/>
      <c r="R203" s="245">
        <v>8500</v>
      </c>
      <c r="S203" s="244">
        <f t="shared" si="69"/>
        <v>30000</v>
      </c>
      <c r="T203" s="257"/>
      <c r="U203" s="257"/>
      <c r="V203" s="316">
        <v>30000</v>
      </c>
    </row>
    <row r="204" spans="1:22" ht="94.5">
      <c r="A204" s="268">
        <f t="shared" si="70"/>
        <v>30</v>
      </c>
      <c r="B204" s="285" t="s">
        <v>840</v>
      </c>
      <c r="C204" s="240" t="s">
        <v>318</v>
      </c>
      <c r="D204" s="241" t="s">
        <v>841</v>
      </c>
      <c r="E204" s="242" t="s">
        <v>484</v>
      </c>
      <c r="F204" s="255" t="s">
        <v>842</v>
      </c>
      <c r="G204" s="251">
        <v>76000</v>
      </c>
      <c r="H204" s="257"/>
      <c r="I204" s="257"/>
      <c r="J204" s="251">
        <v>76000</v>
      </c>
      <c r="K204" s="257"/>
      <c r="L204" s="257"/>
      <c r="M204" s="257"/>
      <c r="N204" s="257"/>
      <c r="O204" s="244">
        <f t="shared" si="60"/>
        <v>16500</v>
      </c>
      <c r="P204" s="228"/>
      <c r="Q204" s="228"/>
      <c r="R204" s="245">
        <v>16500</v>
      </c>
      <c r="S204" s="244">
        <f t="shared" si="69"/>
        <v>30000</v>
      </c>
      <c r="T204" s="257"/>
      <c r="U204" s="257"/>
      <c r="V204" s="316">
        <v>30000</v>
      </c>
    </row>
    <row r="205" spans="1:22" ht="94.5">
      <c r="A205" s="268">
        <f t="shared" si="70"/>
        <v>31</v>
      </c>
      <c r="B205" s="285" t="s">
        <v>843</v>
      </c>
      <c r="C205" s="240" t="s">
        <v>844</v>
      </c>
      <c r="D205" s="241" t="s">
        <v>845</v>
      </c>
      <c r="E205" s="242" t="s">
        <v>484</v>
      </c>
      <c r="F205" s="255" t="s">
        <v>846</v>
      </c>
      <c r="G205" s="315">
        <v>80000</v>
      </c>
      <c r="H205" s="257"/>
      <c r="I205" s="257"/>
      <c r="J205" s="251">
        <v>80000</v>
      </c>
      <c r="K205" s="257"/>
      <c r="L205" s="257"/>
      <c r="M205" s="257"/>
      <c r="N205" s="257"/>
      <c r="O205" s="244">
        <f t="shared" si="60"/>
        <v>14000</v>
      </c>
      <c r="P205" s="228"/>
      <c r="Q205" s="228"/>
      <c r="R205" s="245">
        <v>14000</v>
      </c>
      <c r="S205" s="244">
        <f t="shared" si="69"/>
        <v>30000</v>
      </c>
      <c r="T205" s="257"/>
      <c r="U205" s="257"/>
      <c r="V205" s="316">
        <v>30000</v>
      </c>
    </row>
    <row r="206" spans="1:22" ht="78.75">
      <c r="A206" s="268">
        <f t="shared" si="70"/>
        <v>32</v>
      </c>
      <c r="B206" s="285" t="s">
        <v>847</v>
      </c>
      <c r="C206" s="240" t="s">
        <v>848</v>
      </c>
      <c r="D206" s="241" t="s">
        <v>849</v>
      </c>
      <c r="E206" s="242" t="s">
        <v>484</v>
      </c>
      <c r="F206" s="255" t="s">
        <v>850</v>
      </c>
      <c r="G206" s="315">
        <v>60000</v>
      </c>
      <c r="H206" s="257"/>
      <c r="I206" s="257"/>
      <c r="J206" s="251">
        <v>60000</v>
      </c>
      <c r="K206" s="257"/>
      <c r="L206" s="257"/>
      <c r="M206" s="257"/>
      <c r="N206" s="257"/>
      <c r="O206" s="244">
        <f t="shared" si="60"/>
        <v>12000</v>
      </c>
      <c r="P206" s="228"/>
      <c r="Q206" s="228"/>
      <c r="R206" s="245">
        <v>12000</v>
      </c>
      <c r="S206" s="244">
        <f t="shared" si="69"/>
        <v>20000</v>
      </c>
      <c r="T206" s="257"/>
      <c r="U206" s="257"/>
      <c r="V206" s="316">
        <v>20000</v>
      </c>
    </row>
    <row r="207" spans="1:22" ht="78.75">
      <c r="A207" s="268">
        <f t="shared" si="70"/>
        <v>33</v>
      </c>
      <c r="B207" s="285" t="s">
        <v>851</v>
      </c>
      <c r="C207" s="307" t="s">
        <v>852</v>
      </c>
      <c r="D207" s="241" t="s">
        <v>853</v>
      </c>
      <c r="E207" s="242" t="s">
        <v>484</v>
      </c>
      <c r="F207" s="255" t="s">
        <v>854</v>
      </c>
      <c r="G207" s="315">
        <v>35000</v>
      </c>
      <c r="H207" s="257"/>
      <c r="I207" s="257"/>
      <c r="J207" s="251">
        <v>35000</v>
      </c>
      <c r="K207" s="257"/>
      <c r="L207" s="257"/>
      <c r="M207" s="257"/>
      <c r="N207" s="257"/>
      <c r="O207" s="244">
        <f t="shared" si="60"/>
        <v>5500</v>
      </c>
      <c r="P207" s="228"/>
      <c r="Q207" s="228"/>
      <c r="R207" s="245">
        <v>5500</v>
      </c>
      <c r="S207" s="244">
        <f t="shared" si="69"/>
        <v>27500</v>
      </c>
      <c r="T207" s="257"/>
      <c r="U207" s="257"/>
      <c r="V207" s="316">
        <v>27500</v>
      </c>
    </row>
    <row r="208" spans="1:22" ht="78.75">
      <c r="A208" s="268">
        <f t="shared" si="70"/>
        <v>34</v>
      </c>
      <c r="B208" s="285" t="s">
        <v>855</v>
      </c>
      <c r="C208" s="314" t="s">
        <v>856</v>
      </c>
      <c r="D208" s="241" t="s">
        <v>857</v>
      </c>
      <c r="E208" s="248" t="s">
        <v>484</v>
      </c>
      <c r="F208" s="255" t="s">
        <v>858</v>
      </c>
      <c r="G208" s="315">
        <v>65000</v>
      </c>
      <c r="H208" s="257"/>
      <c r="I208" s="257"/>
      <c r="J208" s="251">
        <v>65000</v>
      </c>
      <c r="K208" s="257"/>
      <c r="L208" s="257"/>
      <c r="M208" s="257"/>
      <c r="N208" s="257"/>
      <c r="O208" s="244">
        <f t="shared" si="60"/>
        <v>13500</v>
      </c>
      <c r="P208" s="228"/>
      <c r="Q208" s="228"/>
      <c r="R208" s="245">
        <v>13500</v>
      </c>
      <c r="S208" s="244">
        <f t="shared" si="69"/>
        <v>25000</v>
      </c>
      <c r="T208" s="257"/>
      <c r="U208" s="257"/>
      <c r="V208" s="316">
        <v>25000</v>
      </c>
    </row>
    <row r="209" spans="1:22" ht="78.75">
      <c r="A209" s="268">
        <f t="shared" si="70"/>
        <v>35</v>
      </c>
      <c r="B209" s="285" t="s">
        <v>859</v>
      </c>
      <c r="C209" s="314" t="s">
        <v>301</v>
      </c>
      <c r="D209" s="241" t="s">
        <v>860</v>
      </c>
      <c r="E209" s="248" t="s">
        <v>484</v>
      </c>
      <c r="F209" s="255" t="s">
        <v>861</v>
      </c>
      <c r="G209" s="315">
        <v>28000</v>
      </c>
      <c r="H209" s="257"/>
      <c r="I209" s="257"/>
      <c r="J209" s="251">
        <v>28000</v>
      </c>
      <c r="K209" s="257"/>
      <c r="L209" s="257"/>
      <c r="M209" s="257"/>
      <c r="N209" s="257"/>
      <c r="O209" s="244">
        <f t="shared" si="60"/>
        <v>8300</v>
      </c>
      <c r="P209" s="228"/>
      <c r="Q209" s="228"/>
      <c r="R209" s="245">
        <v>8300</v>
      </c>
      <c r="S209" s="244">
        <f t="shared" si="69"/>
        <v>17000</v>
      </c>
      <c r="T209" s="257"/>
      <c r="U209" s="257"/>
      <c r="V209" s="316">
        <v>17000</v>
      </c>
    </row>
    <row r="210" spans="1:22" ht="78.75">
      <c r="A210" s="268">
        <f t="shared" si="70"/>
        <v>36</v>
      </c>
      <c r="B210" s="285" t="s">
        <v>862</v>
      </c>
      <c r="C210" s="314" t="s">
        <v>863</v>
      </c>
      <c r="D210" s="241" t="s">
        <v>864</v>
      </c>
      <c r="E210" s="248" t="s">
        <v>484</v>
      </c>
      <c r="F210" s="255" t="s">
        <v>865</v>
      </c>
      <c r="G210" s="315">
        <v>90800</v>
      </c>
      <c r="H210" s="257"/>
      <c r="I210" s="257"/>
      <c r="J210" s="251">
        <v>90800</v>
      </c>
      <c r="K210" s="257"/>
      <c r="L210" s="257"/>
      <c r="M210" s="257"/>
      <c r="N210" s="257"/>
      <c r="O210" s="244">
        <f t="shared" si="60"/>
        <v>14800</v>
      </c>
      <c r="P210" s="228"/>
      <c r="Q210" s="228"/>
      <c r="R210" s="245">
        <v>14800</v>
      </c>
      <c r="S210" s="244">
        <f t="shared" si="69"/>
        <v>50000</v>
      </c>
      <c r="T210" s="257"/>
      <c r="U210" s="257"/>
      <c r="V210" s="316">
        <v>50000</v>
      </c>
    </row>
    <row r="211" spans="1:22" ht="78.75">
      <c r="A211" s="268">
        <f t="shared" si="70"/>
        <v>37</v>
      </c>
      <c r="B211" s="285" t="s">
        <v>866</v>
      </c>
      <c r="C211" s="307" t="s">
        <v>848</v>
      </c>
      <c r="D211" s="241" t="s">
        <v>867</v>
      </c>
      <c r="E211" s="242" t="s">
        <v>484</v>
      </c>
      <c r="F211" s="255" t="s">
        <v>868</v>
      </c>
      <c r="G211" s="302">
        <v>135000</v>
      </c>
      <c r="H211" s="257"/>
      <c r="I211" s="257"/>
      <c r="J211" s="251">
        <v>135000</v>
      </c>
      <c r="K211" s="257"/>
      <c r="L211" s="257"/>
      <c r="M211" s="257"/>
      <c r="N211" s="257"/>
      <c r="O211" s="244">
        <f t="shared" si="60"/>
        <v>25000</v>
      </c>
      <c r="P211" s="228"/>
      <c r="Q211" s="228"/>
      <c r="R211" s="245">
        <v>25000</v>
      </c>
      <c r="S211" s="244">
        <f t="shared" si="69"/>
        <v>80000</v>
      </c>
      <c r="T211" s="257"/>
      <c r="U211" s="257"/>
      <c r="V211" s="316">
        <v>80000</v>
      </c>
    </row>
    <row r="212" spans="1:22" ht="78.75">
      <c r="A212" s="268">
        <f t="shared" si="70"/>
        <v>38</v>
      </c>
      <c r="B212" s="285" t="s">
        <v>869</v>
      </c>
      <c r="C212" s="307" t="s">
        <v>316</v>
      </c>
      <c r="D212" s="241" t="s">
        <v>870</v>
      </c>
      <c r="E212" s="242" t="s">
        <v>484</v>
      </c>
      <c r="F212" s="255" t="s">
        <v>871</v>
      </c>
      <c r="G212" s="302">
        <v>30000</v>
      </c>
      <c r="H212" s="257"/>
      <c r="I212" s="257"/>
      <c r="J212" s="251">
        <v>30000</v>
      </c>
      <c r="K212" s="257"/>
      <c r="L212" s="257"/>
      <c r="M212" s="257"/>
      <c r="N212" s="257"/>
      <c r="O212" s="244">
        <f t="shared" si="60"/>
        <v>5000</v>
      </c>
      <c r="P212" s="228"/>
      <c r="Q212" s="228"/>
      <c r="R212" s="245">
        <v>5000</v>
      </c>
      <c r="S212" s="244">
        <f t="shared" si="69"/>
        <v>23000</v>
      </c>
      <c r="T212" s="257"/>
      <c r="U212" s="257"/>
      <c r="V212" s="316">
        <v>23000</v>
      </c>
    </row>
    <row r="213" spans="1:22" ht="63">
      <c r="A213" s="268">
        <f t="shared" si="70"/>
        <v>39</v>
      </c>
      <c r="B213" s="285" t="s">
        <v>872</v>
      </c>
      <c r="C213" s="307" t="s">
        <v>873</v>
      </c>
      <c r="D213" s="241" t="s">
        <v>874</v>
      </c>
      <c r="E213" s="242" t="s">
        <v>719</v>
      </c>
      <c r="F213" s="255" t="s">
        <v>875</v>
      </c>
      <c r="G213" s="302">
        <v>196000</v>
      </c>
      <c r="H213" s="257"/>
      <c r="I213" s="257"/>
      <c r="J213" s="251">
        <v>196000</v>
      </c>
      <c r="K213" s="257"/>
      <c r="L213" s="257"/>
      <c r="M213" s="257"/>
      <c r="N213" s="257"/>
      <c r="O213" s="244">
        <f t="shared" si="60"/>
        <v>26500</v>
      </c>
      <c r="P213" s="228"/>
      <c r="Q213" s="228"/>
      <c r="R213" s="245">
        <v>26500</v>
      </c>
      <c r="S213" s="244">
        <f t="shared" si="69"/>
        <v>30000</v>
      </c>
      <c r="T213" s="257"/>
      <c r="U213" s="257"/>
      <c r="V213" s="316">
        <v>30000</v>
      </c>
    </row>
    <row r="214" spans="1:22" ht="78.75">
      <c r="A214" s="268">
        <f t="shared" si="70"/>
        <v>40</v>
      </c>
      <c r="B214" s="285" t="s">
        <v>876</v>
      </c>
      <c r="C214" s="307" t="s">
        <v>877</v>
      </c>
      <c r="D214" s="241" t="s">
        <v>878</v>
      </c>
      <c r="E214" s="242" t="s">
        <v>484</v>
      </c>
      <c r="F214" s="255" t="s">
        <v>879</v>
      </c>
      <c r="G214" s="317">
        <v>65000</v>
      </c>
      <c r="H214" s="257"/>
      <c r="I214" s="257"/>
      <c r="J214" s="317">
        <v>65000</v>
      </c>
      <c r="K214" s="257"/>
      <c r="L214" s="257"/>
      <c r="M214" s="257"/>
      <c r="N214" s="257"/>
      <c r="O214" s="244">
        <f t="shared" si="60"/>
        <v>15000</v>
      </c>
      <c r="P214" s="228"/>
      <c r="Q214" s="228"/>
      <c r="R214" s="245">
        <v>15000</v>
      </c>
      <c r="S214" s="244">
        <f t="shared" si="69"/>
        <v>13000</v>
      </c>
      <c r="T214" s="257"/>
      <c r="U214" s="257"/>
      <c r="V214" s="316">
        <v>13000</v>
      </c>
    </row>
    <row r="215" spans="1:22" ht="47.25">
      <c r="A215" s="268">
        <f t="shared" si="70"/>
        <v>41</v>
      </c>
      <c r="B215" s="285" t="s">
        <v>880</v>
      </c>
      <c r="C215" s="307" t="s">
        <v>323</v>
      </c>
      <c r="D215" s="241" t="s">
        <v>795</v>
      </c>
      <c r="E215" s="242" t="s">
        <v>484</v>
      </c>
      <c r="F215" s="253" t="s">
        <v>881</v>
      </c>
      <c r="G215" s="251">
        <v>175000</v>
      </c>
      <c r="H215" s="257"/>
      <c r="I215" s="257"/>
      <c r="J215" s="251">
        <v>175000</v>
      </c>
      <c r="K215" s="257"/>
      <c r="L215" s="257"/>
      <c r="M215" s="257"/>
      <c r="N215" s="257"/>
      <c r="O215" s="244">
        <f t="shared" si="60"/>
        <v>20100</v>
      </c>
      <c r="P215" s="228"/>
      <c r="Q215" s="228"/>
      <c r="R215" s="245">
        <v>20100</v>
      </c>
      <c r="S215" s="244">
        <f t="shared" si="69"/>
        <v>70000</v>
      </c>
      <c r="T215" s="257"/>
      <c r="U215" s="257"/>
      <c r="V215" s="252">
        <v>70000</v>
      </c>
    </row>
    <row r="216" spans="1:22" ht="31.5">
      <c r="A216" s="231" t="s">
        <v>92</v>
      </c>
      <c r="B216" s="237" t="s">
        <v>721</v>
      </c>
      <c r="C216" s="257"/>
      <c r="D216" s="257"/>
      <c r="E216" s="257"/>
      <c r="F216" s="257"/>
      <c r="G216" s="234">
        <f t="shared" ref="G216:V216" si="71">SUM(G217:G219)</f>
        <v>977821</v>
      </c>
      <c r="H216" s="234">
        <f t="shared" si="71"/>
        <v>0</v>
      </c>
      <c r="I216" s="234">
        <f t="shared" si="71"/>
        <v>0</v>
      </c>
      <c r="J216" s="234">
        <f t="shared" si="71"/>
        <v>377821</v>
      </c>
      <c r="K216" s="234">
        <f t="shared" si="71"/>
        <v>0</v>
      </c>
      <c r="L216" s="234">
        <f t="shared" si="71"/>
        <v>0</v>
      </c>
      <c r="M216" s="234">
        <f t="shared" si="71"/>
        <v>0</v>
      </c>
      <c r="N216" s="234">
        <f t="shared" si="71"/>
        <v>0</v>
      </c>
      <c r="O216" s="229">
        <f t="shared" si="71"/>
        <v>40600</v>
      </c>
      <c r="P216" s="234">
        <f t="shared" si="71"/>
        <v>0</v>
      </c>
      <c r="Q216" s="234">
        <f t="shared" si="71"/>
        <v>0</v>
      </c>
      <c r="R216" s="234">
        <f t="shared" si="71"/>
        <v>40600</v>
      </c>
      <c r="S216" s="229">
        <f>SUM(S217:S219)</f>
        <v>165000</v>
      </c>
      <c r="T216" s="234">
        <f t="shared" si="71"/>
        <v>0</v>
      </c>
      <c r="U216" s="234">
        <f t="shared" si="71"/>
        <v>0</v>
      </c>
      <c r="V216" s="234">
        <f t="shared" si="71"/>
        <v>165000</v>
      </c>
    </row>
    <row r="217" spans="1:22" ht="63">
      <c r="A217" s="268">
        <v>1</v>
      </c>
      <c r="B217" s="283" t="s">
        <v>882</v>
      </c>
      <c r="C217" s="233" t="s">
        <v>883</v>
      </c>
      <c r="D217" s="253" t="s">
        <v>795</v>
      </c>
      <c r="E217" s="233" t="s">
        <v>477</v>
      </c>
      <c r="F217" s="242" t="s">
        <v>884</v>
      </c>
      <c r="G217" s="245">
        <v>648917</v>
      </c>
      <c r="H217" s="257"/>
      <c r="I217" s="257"/>
      <c r="J217" s="245">
        <v>48917</v>
      </c>
      <c r="K217" s="257"/>
      <c r="L217" s="257"/>
      <c r="M217" s="257"/>
      <c r="N217" s="257"/>
      <c r="O217" s="244">
        <f t="shared" si="60"/>
        <v>40000</v>
      </c>
      <c r="P217" s="228"/>
      <c r="Q217" s="228"/>
      <c r="R217" s="245">
        <v>40000</v>
      </c>
      <c r="S217" s="244">
        <f t="shared" si="61"/>
        <v>30000</v>
      </c>
      <c r="T217" s="257"/>
      <c r="U217" s="257"/>
      <c r="V217" s="245">
        <v>30000</v>
      </c>
    </row>
    <row r="218" spans="1:22" ht="110.25">
      <c r="A218" s="268">
        <f t="shared" ref="A218:A219" si="72">1+A217</f>
        <v>2</v>
      </c>
      <c r="B218" s="261" t="s">
        <v>885</v>
      </c>
      <c r="C218" s="233" t="s">
        <v>886</v>
      </c>
      <c r="D218" s="253" t="s">
        <v>887</v>
      </c>
      <c r="E218" s="233" t="s">
        <v>756</v>
      </c>
      <c r="F218" s="242" t="s">
        <v>888</v>
      </c>
      <c r="G218" s="245">
        <v>118904</v>
      </c>
      <c r="H218" s="257"/>
      <c r="I218" s="257"/>
      <c r="J218" s="245">
        <v>118904</v>
      </c>
      <c r="K218" s="257"/>
      <c r="L218" s="257"/>
      <c r="M218" s="257"/>
      <c r="N218" s="257"/>
      <c r="O218" s="244"/>
      <c r="P218" s="228"/>
      <c r="Q218" s="228"/>
      <c r="R218" s="245"/>
      <c r="S218" s="244">
        <f t="shared" si="61"/>
        <v>45000</v>
      </c>
      <c r="T218" s="257"/>
      <c r="U218" s="257"/>
      <c r="V218" s="245">
        <v>45000</v>
      </c>
    </row>
    <row r="219" spans="1:22" ht="94.5">
      <c r="A219" s="268">
        <f t="shared" si="72"/>
        <v>3</v>
      </c>
      <c r="B219" s="283" t="s">
        <v>889</v>
      </c>
      <c r="C219" s="242" t="s">
        <v>890</v>
      </c>
      <c r="D219" s="241" t="s">
        <v>891</v>
      </c>
      <c r="E219" s="242" t="s">
        <v>892</v>
      </c>
      <c r="F219" s="243" t="s">
        <v>893</v>
      </c>
      <c r="G219" s="318">
        <v>210000</v>
      </c>
      <c r="H219" s="257"/>
      <c r="I219" s="257"/>
      <c r="J219" s="318">
        <v>210000</v>
      </c>
      <c r="K219" s="257"/>
      <c r="L219" s="257"/>
      <c r="M219" s="257"/>
      <c r="N219" s="257"/>
      <c r="O219" s="244">
        <f t="shared" si="60"/>
        <v>600</v>
      </c>
      <c r="P219" s="228"/>
      <c r="Q219" s="228"/>
      <c r="R219" s="245">
        <v>600</v>
      </c>
      <c r="S219" s="244">
        <f t="shared" si="61"/>
        <v>90000</v>
      </c>
      <c r="T219" s="257"/>
      <c r="U219" s="257"/>
      <c r="V219" s="245">
        <v>90000</v>
      </c>
    </row>
    <row r="220" spans="1:22">
      <c r="A220" s="231" t="s">
        <v>10</v>
      </c>
      <c r="B220" s="232" t="s">
        <v>894</v>
      </c>
      <c r="C220" s="257"/>
      <c r="D220" s="257"/>
      <c r="E220" s="257"/>
      <c r="F220" s="257"/>
      <c r="G220" s="234">
        <f>G221</f>
        <v>216000</v>
      </c>
      <c r="H220" s="234">
        <f t="shared" ref="H220:V222" si="73">H221</f>
        <v>0</v>
      </c>
      <c r="I220" s="234">
        <f t="shared" si="73"/>
        <v>184900</v>
      </c>
      <c r="J220" s="234">
        <f t="shared" si="73"/>
        <v>0</v>
      </c>
      <c r="K220" s="234">
        <f t="shared" si="73"/>
        <v>0</v>
      </c>
      <c r="L220" s="234">
        <f t="shared" si="73"/>
        <v>0</v>
      </c>
      <c r="M220" s="234">
        <f t="shared" si="73"/>
        <v>0</v>
      </c>
      <c r="N220" s="234">
        <f t="shared" si="73"/>
        <v>0</v>
      </c>
      <c r="O220" s="229">
        <f t="shared" si="73"/>
        <v>141900</v>
      </c>
      <c r="P220" s="234">
        <f t="shared" si="73"/>
        <v>0</v>
      </c>
      <c r="Q220" s="234">
        <f>Q221</f>
        <v>141900</v>
      </c>
      <c r="R220" s="228"/>
      <c r="S220" s="229">
        <f t="shared" si="73"/>
        <v>52000</v>
      </c>
      <c r="T220" s="234">
        <f t="shared" si="73"/>
        <v>0</v>
      </c>
      <c r="U220" s="234">
        <f t="shared" si="73"/>
        <v>43000</v>
      </c>
      <c r="V220" s="234">
        <f t="shared" si="73"/>
        <v>9000</v>
      </c>
    </row>
    <row r="221" spans="1:22">
      <c r="A221" s="236">
        <v>1</v>
      </c>
      <c r="B221" s="232" t="s">
        <v>429</v>
      </c>
      <c r="C221" s="257"/>
      <c r="D221" s="257"/>
      <c r="E221" s="257"/>
      <c r="F221" s="257"/>
      <c r="G221" s="234">
        <f>G222</f>
        <v>216000</v>
      </c>
      <c r="H221" s="234">
        <f t="shared" si="73"/>
        <v>0</v>
      </c>
      <c r="I221" s="234">
        <f t="shared" si="73"/>
        <v>184900</v>
      </c>
      <c r="J221" s="234">
        <f t="shared" si="73"/>
        <v>0</v>
      </c>
      <c r="K221" s="234">
        <f t="shared" si="73"/>
        <v>0</v>
      </c>
      <c r="L221" s="234">
        <f t="shared" si="73"/>
        <v>0</v>
      </c>
      <c r="M221" s="234">
        <f t="shared" si="73"/>
        <v>0</v>
      </c>
      <c r="N221" s="234">
        <f t="shared" si="73"/>
        <v>0</v>
      </c>
      <c r="O221" s="229">
        <f t="shared" si="73"/>
        <v>141900</v>
      </c>
      <c r="P221" s="234">
        <f t="shared" si="73"/>
        <v>0</v>
      </c>
      <c r="Q221" s="234">
        <f>Q222</f>
        <v>141900</v>
      </c>
      <c r="R221" s="228"/>
      <c r="S221" s="229">
        <f t="shared" si="73"/>
        <v>52000</v>
      </c>
      <c r="T221" s="234">
        <f t="shared" si="73"/>
        <v>0</v>
      </c>
      <c r="U221" s="234">
        <f t="shared" si="73"/>
        <v>43000</v>
      </c>
      <c r="V221" s="234">
        <f t="shared" si="73"/>
        <v>9000</v>
      </c>
    </row>
    <row r="222" spans="1:22" ht="47.25">
      <c r="A222" s="231" t="s">
        <v>86</v>
      </c>
      <c r="B222" s="237" t="s">
        <v>473</v>
      </c>
      <c r="C222" s="257"/>
      <c r="D222" s="257"/>
      <c r="E222" s="257"/>
      <c r="F222" s="257"/>
      <c r="G222" s="234">
        <f>G223</f>
        <v>216000</v>
      </c>
      <c r="H222" s="234">
        <f t="shared" si="73"/>
        <v>0</v>
      </c>
      <c r="I222" s="234">
        <f t="shared" si="73"/>
        <v>184900</v>
      </c>
      <c r="J222" s="234">
        <f t="shared" si="73"/>
        <v>0</v>
      </c>
      <c r="K222" s="234">
        <f t="shared" si="73"/>
        <v>0</v>
      </c>
      <c r="L222" s="234">
        <f t="shared" si="73"/>
        <v>0</v>
      </c>
      <c r="M222" s="234">
        <f t="shared" si="73"/>
        <v>0</v>
      </c>
      <c r="N222" s="234">
        <f t="shared" si="73"/>
        <v>0</v>
      </c>
      <c r="O222" s="229">
        <f t="shared" si="73"/>
        <v>141900</v>
      </c>
      <c r="P222" s="234">
        <f t="shared" si="73"/>
        <v>0</v>
      </c>
      <c r="Q222" s="234">
        <f>Q223</f>
        <v>141900</v>
      </c>
      <c r="R222" s="228"/>
      <c r="S222" s="229">
        <f>SUM(S223:S224)</f>
        <v>52000</v>
      </c>
      <c r="T222" s="234">
        <f t="shared" ref="T222:V222" si="74">SUM(T223:T224)</f>
        <v>0</v>
      </c>
      <c r="U222" s="234">
        <f t="shared" si="74"/>
        <v>43000</v>
      </c>
      <c r="V222" s="234">
        <f t="shared" si="74"/>
        <v>9000</v>
      </c>
    </row>
    <row r="223" spans="1:22" ht="141.75">
      <c r="A223" s="268">
        <v>1</v>
      </c>
      <c r="B223" s="261" t="s">
        <v>895</v>
      </c>
      <c r="C223" s="253" t="s">
        <v>809</v>
      </c>
      <c r="D223" s="253" t="s">
        <v>896</v>
      </c>
      <c r="E223" s="233" t="s">
        <v>694</v>
      </c>
      <c r="F223" s="242" t="s">
        <v>897</v>
      </c>
      <c r="G223" s="273">
        <v>216000</v>
      </c>
      <c r="H223" s="257"/>
      <c r="I223" s="245">
        <v>184900</v>
      </c>
      <c r="J223" s="257"/>
      <c r="K223" s="257"/>
      <c r="L223" s="257"/>
      <c r="M223" s="257"/>
      <c r="N223" s="257"/>
      <c r="O223" s="244">
        <f>Q223</f>
        <v>141900</v>
      </c>
      <c r="P223" s="228"/>
      <c r="Q223" s="245">
        <v>141900</v>
      </c>
      <c r="R223" s="228"/>
      <c r="S223" s="244">
        <f>U223</f>
        <v>43000</v>
      </c>
      <c r="T223" s="257"/>
      <c r="U223" s="245">
        <v>43000</v>
      </c>
      <c r="V223" s="257"/>
    </row>
    <row r="224" spans="1:22" ht="63">
      <c r="A224" s="268">
        <v>2</v>
      </c>
      <c r="B224" s="319" t="s">
        <v>898</v>
      </c>
      <c r="C224" s="243" t="s">
        <v>265</v>
      </c>
      <c r="D224" s="242" t="s">
        <v>899</v>
      </c>
      <c r="E224" s="242" t="s">
        <v>581</v>
      </c>
      <c r="F224" s="269" t="s">
        <v>900</v>
      </c>
      <c r="G224" s="245">
        <v>14900</v>
      </c>
      <c r="H224" s="257"/>
      <c r="I224" s="257"/>
      <c r="J224" s="245">
        <v>14900</v>
      </c>
      <c r="K224" s="257"/>
      <c r="L224" s="257"/>
      <c r="M224" s="257"/>
      <c r="N224" s="257"/>
      <c r="O224" s="244">
        <f t="shared" ref="O224" si="75">R224</f>
        <v>4652</v>
      </c>
      <c r="P224" s="228"/>
      <c r="Q224" s="228"/>
      <c r="R224" s="320">
        <v>4652</v>
      </c>
      <c r="S224" s="244">
        <f t="shared" ref="S224" si="76">V224</f>
        <v>9000</v>
      </c>
      <c r="T224" s="257"/>
      <c r="U224" s="257"/>
      <c r="V224" s="245">
        <v>9000</v>
      </c>
    </row>
    <row r="225" spans="1:22">
      <c r="A225" s="231" t="s">
        <v>14</v>
      </c>
      <c r="B225" s="232" t="s">
        <v>438</v>
      </c>
      <c r="C225" s="257"/>
      <c r="D225" s="257"/>
      <c r="E225" s="257"/>
      <c r="F225" s="257"/>
      <c r="G225" s="234">
        <f>G226</f>
        <v>194632</v>
      </c>
      <c r="H225" s="234">
        <f t="shared" ref="H225:V226" si="77">H226</f>
        <v>0</v>
      </c>
      <c r="I225" s="234">
        <f t="shared" si="77"/>
        <v>0</v>
      </c>
      <c r="J225" s="234">
        <f t="shared" si="77"/>
        <v>194632</v>
      </c>
      <c r="K225" s="234">
        <f t="shared" si="77"/>
        <v>0</v>
      </c>
      <c r="L225" s="234">
        <f t="shared" si="77"/>
        <v>0</v>
      </c>
      <c r="M225" s="234">
        <f t="shared" si="77"/>
        <v>0</v>
      </c>
      <c r="N225" s="234">
        <f t="shared" si="77"/>
        <v>0</v>
      </c>
      <c r="O225" s="229">
        <f t="shared" si="77"/>
        <v>133463</v>
      </c>
      <c r="P225" s="234">
        <f t="shared" si="77"/>
        <v>0</v>
      </c>
      <c r="Q225" s="234">
        <f t="shared" si="77"/>
        <v>0</v>
      </c>
      <c r="R225" s="234">
        <f t="shared" si="77"/>
        <v>133463</v>
      </c>
      <c r="S225" s="229">
        <f t="shared" si="77"/>
        <v>14000</v>
      </c>
      <c r="T225" s="234">
        <f t="shared" si="77"/>
        <v>0</v>
      </c>
      <c r="U225" s="234">
        <f t="shared" si="77"/>
        <v>0</v>
      </c>
      <c r="V225" s="234">
        <f t="shared" si="77"/>
        <v>14000</v>
      </c>
    </row>
    <row r="226" spans="1:22">
      <c r="A226" s="236">
        <v>1</v>
      </c>
      <c r="B226" s="232" t="s">
        <v>429</v>
      </c>
      <c r="C226" s="257"/>
      <c r="D226" s="257"/>
      <c r="E226" s="257"/>
      <c r="F226" s="257"/>
      <c r="G226" s="234">
        <f>G227</f>
        <v>194632</v>
      </c>
      <c r="H226" s="234">
        <f t="shared" si="77"/>
        <v>0</v>
      </c>
      <c r="I226" s="234">
        <f t="shared" si="77"/>
        <v>0</v>
      </c>
      <c r="J226" s="234">
        <f t="shared" si="77"/>
        <v>194632</v>
      </c>
      <c r="K226" s="234">
        <f t="shared" si="77"/>
        <v>0</v>
      </c>
      <c r="L226" s="234">
        <f t="shared" si="77"/>
        <v>0</v>
      </c>
      <c r="M226" s="234">
        <f t="shared" si="77"/>
        <v>0</v>
      </c>
      <c r="N226" s="234">
        <f t="shared" si="77"/>
        <v>0</v>
      </c>
      <c r="O226" s="229">
        <f t="shared" si="77"/>
        <v>133463</v>
      </c>
      <c r="P226" s="234">
        <f t="shared" si="77"/>
        <v>0</v>
      </c>
      <c r="Q226" s="234">
        <f t="shared" si="77"/>
        <v>0</v>
      </c>
      <c r="R226" s="234">
        <f t="shared" si="77"/>
        <v>133463</v>
      </c>
      <c r="S226" s="229">
        <f t="shared" si="77"/>
        <v>14000</v>
      </c>
      <c r="T226" s="234">
        <f t="shared" si="77"/>
        <v>0</v>
      </c>
      <c r="U226" s="234">
        <f t="shared" si="77"/>
        <v>0</v>
      </c>
      <c r="V226" s="234">
        <f t="shared" si="77"/>
        <v>14000</v>
      </c>
    </row>
    <row r="227" spans="1:22" ht="47.25">
      <c r="A227" s="231" t="s">
        <v>86</v>
      </c>
      <c r="B227" s="237" t="s">
        <v>473</v>
      </c>
      <c r="C227" s="257"/>
      <c r="D227" s="257"/>
      <c r="E227" s="257"/>
      <c r="F227" s="257"/>
      <c r="G227" s="234">
        <f>SUM(G228:G229)</f>
        <v>194632</v>
      </c>
      <c r="H227" s="234">
        <f t="shared" ref="H227:V227" si="78">SUM(H228:H229)</f>
        <v>0</v>
      </c>
      <c r="I227" s="234">
        <f t="shared" si="78"/>
        <v>0</v>
      </c>
      <c r="J227" s="234">
        <f t="shared" si="78"/>
        <v>194632</v>
      </c>
      <c r="K227" s="234">
        <f t="shared" si="78"/>
        <v>0</v>
      </c>
      <c r="L227" s="234">
        <f t="shared" si="78"/>
        <v>0</v>
      </c>
      <c r="M227" s="234">
        <f t="shared" si="78"/>
        <v>0</v>
      </c>
      <c r="N227" s="234">
        <f t="shared" si="78"/>
        <v>0</v>
      </c>
      <c r="O227" s="229">
        <f t="shared" si="78"/>
        <v>133463</v>
      </c>
      <c r="P227" s="234">
        <f t="shared" si="78"/>
        <v>0</v>
      </c>
      <c r="Q227" s="234">
        <f t="shared" si="78"/>
        <v>0</v>
      </c>
      <c r="R227" s="234">
        <f t="shared" si="78"/>
        <v>133463</v>
      </c>
      <c r="S227" s="229">
        <f>SUM(S228:S229)</f>
        <v>14000</v>
      </c>
      <c r="T227" s="234">
        <f t="shared" si="78"/>
        <v>0</v>
      </c>
      <c r="U227" s="234">
        <f t="shared" si="78"/>
        <v>0</v>
      </c>
      <c r="V227" s="234">
        <f t="shared" si="78"/>
        <v>14000</v>
      </c>
    </row>
    <row r="228" spans="1:22" ht="78.75">
      <c r="A228" s="268">
        <v>1</v>
      </c>
      <c r="B228" s="272" t="s">
        <v>901</v>
      </c>
      <c r="C228" s="243" t="s">
        <v>701</v>
      </c>
      <c r="D228" s="243" t="s">
        <v>902</v>
      </c>
      <c r="E228" s="243" t="s">
        <v>694</v>
      </c>
      <c r="F228" s="243" t="s">
        <v>903</v>
      </c>
      <c r="G228" s="252">
        <v>87399</v>
      </c>
      <c r="H228" s="257"/>
      <c r="I228" s="257"/>
      <c r="J228" s="273">
        <v>87399</v>
      </c>
      <c r="K228" s="257"/>
      <c r="L228" s="257"/>
      <c r="M228" s="257"/>
      <c r="N228" s="257"/>
      <c r="O228" s="244">
        <f t="shared" ref="O228:O287" si="79">R228</f>
        <v>64400</v>
      </c>
      <c r="P228" s="228"/>
      <c r="Q228" s="228"/>
      <c r="R228" s="273">
        <v>64400</v>
      </c>
      <c r="S228" s="244">
        <f t="shared" ref="S228:S287" si="80">V228</f>
        <v>5000</v>
      </c>
      <c r="T228" s="257"/>
      <c r="U228" s="257"/>
      <c r="V228" s="245">
        <v>5000</v>
      </c>
    </row>
    <row r="229" spans="1:22" ht="78.75">
      <c r="A229" s="268">
        <v>2</v>
      </c>
      <c r="B229" s="272" t="s">
        <v>904</v>
      </c>
      <c r="C229" s="243" t="s">
        <v>701</v>
      </c>
      <c r="D229" s="243" t="s">
        <v>905</v>
      </c>
      <c r="E229" s="243" t="s">
        <v>694</v>
      </c>
      <c r="F229" s="243" t="s">
        <v>906</v>
      </c>
      <c r="G229" s="252">
        <v>107233</v>
      </c>
      <c r="H229" s="257"/>
      <c r="I229" s="257"/>
      <c r="J229" s="273">
        <v>107233</v>
      </c>
      <c r="K229" s="257"/>
      <c r="L229" s="257"/>
      <c r="M229" s="257"/>
      <c r="N229" s="257"/>
      <c r="O229" s="244">
        <f t="shared" si="79"/>
        <v>69063</v>
      </c>
      <c r="P229" s="228"/>
      <c r="Q229" s="228"/>
      <c r="R229" s="273">
        <v>69063</v>
      </c>
      <c r="S229" s="244">
        <f t="shared" si="80"/>
        <v>9000</v>
      </c>
      <c r="T229" s="257"/>
      <c r="U229" s="257"/>
      <c r="V229" s="245">
        <v>9000</v>
      </c>
    </row>
    <row r="230" spans="1:22">
      <c r="A230" s="231" t="s">
        <v>16</v>
      </c>
      <c r="B230" s="232" t="s">
        <v>449</v>
      </c>
      <c r="C230" s="257"/>
      <c r="D230" s="257"/>
      <c r="E230" s="257"/>
      <c r="F230" s="257"/>
      <c r="G230" s="234">
        <f>G231</f>
        <v>32186</v>
      </c>
      <c r="H230" s="234">
        <f t="shared" ref="H230:V232" si="81">H231</f>
        <v>0</v>
      </c>
      <c r="I230" s="234">
        <f t="shared" si="81"/>
        <v>0</v>
      </c>
      <c r="J230" s="234">
        <f t="shared" si="81"/>
        <v>32186</v>
      </c>
      <c r="K230" s="234">
        <f t="shared" si="81"/>
        <v>0</v>
      </c>
      <c r="L230" s="234">
        <f t="shared" si="81"/>
        <v>0</v>
      </c>
      <c r="M230" s="234">
        <f t="shared" si="81"/>
        <v>0</v>
      </c>
      <c r="N230" s="234">
        <f t="shared" si="81"/>
        <v>0</v>
      </c>
      <c r="O230" s="229">
        <f t="shared" si="81"/>
        <v>17700</v>
      </c>
      <c r="P230" s="234">
        <f t="shared" si="81"/>
        <v>0</v>
      </c>
      <c r="Q230" s="234">
        <f t="shared" si="81"/>
        <v>0</v>
      </c>
      <c r="R230" s="234">
        <f t="shared" si="81"/>
        <v>17700</v>
      </c>
      <c r="S230" s="229">
        <f t="shared" si="81"/>
        <v>12000</v>
      </c>
      <c r="T230" s="234">
        <f t="shared" si="81"/>
        <v>0</v>
      </c>
      <c r="U230" s="234">
        <f t="shared" si="81"/>
        <v>0</v>
      </c>
      <c r="V230" s="234">
        <f t="shared" si="81"/>
        <v>12000</v>
      </c>
    </row>
    <row r="231" spans="1:22">
      <c r="A231" s="236">
        <v>1</v>
      </c>
      <c r="B231" s="232" t="s">
        <v>429</v>
      </c>
      <c r="C231" s="257"/>
      <c r="D231" s="257"/>
      <c r="E231" s="257"/>
      <c r="F231" s="257"/>
      <c r="G231" s="234">
        <f>G232</f>
        <v>32186</v>
      </c>
      <c r="H231" s="234">
        <f t="shared" si="81"/>
        <v>0</v>
      </c>
      <c r="I231" s="234">
        <f t="shared" si="81"/>
        <v>0</v>
      </c>
      <c r="J231" s="234">
        <f t="shared" si="81"/>
        <v>32186</v>
      </c>
      <c r="K231" s="234">
        <f t="shared" si="81"/>
        <v>0</v>
      </c>
      <c r="L231" s="234">
        <f t="shared" si="81"/>
        <v>0</v>
      </c>
      <c r="M231" s="234">
        <f t="shared" si="81"/>
        <v>0</v>
      </c>
      <c r="N231" s="234">
        <f t="shared" si="81"/>
        <v>0</v>
      </c>
      <c r="O231" s="229">
        <f t="shared" si="81"/>
        <v>17700</v>
      </c>
      <c r="P231" s="234">
        <f t="shared" si="81"/>
        <v>0</v>
      </c>
      <c r="Q231" s="234">
        <f t="shared" si="81"/>
        <v>0</v>
      </c>
      <c r="R231" s="234">
        <f t="shared" si="81"/>
        <v>17700</v>
      </c>
      <c r="S231" s="229">
        <f t="shared" si="81"/>
        <v>12000</v>
      </c>
      <c r="T231" s="234">
        <f t="shared" si="81"/>
        <v>0</v>
      </c>
      <c r="U231" s="234">
        <f t="shared" si="81"/>
        <v>0</v>
      </c>
      <c r="V231" s="234">
        <f t="shared" si="81"/>
        <v>12000</v>
      </c>
    </row>
    <row r="232" spans="1:22" ht="47.25">
      <c r="A232" s="231" t="s">
        <v>86</v>
      </c>
      <c r="B232" s="237" t="s">
        <v>473</v>
      </c>
      <c r="C232" s="257"/>
      <c r="D232" s="257"/>
      <c r="E232" s="257"/>
      <c r="F232" s="257"/>
      <c r="G232" s="234">
        <f>G233</f>
        <v>32186</v>
      </c>
      <c r="H232" s="234">
        <f t="shared" si="81"/>
        <v>0</v>
      </c>
      <c r="I232" s="234">
        <f t="shared" si="81"/>
        <v>0</v>
      </c>
      <c r="J232" s="234">
        <f t="shared" si="81"/>
        <v>32186</v>
      </c>
      <c r="K232" s="234">
        <f t="shared" si="81"/>
        <v>0</v>
      </c>
      <c r="L232" s="234">
        <f t="shared" si="81"/>
        <v>0</v>
      </c>
      <c r="M232" s="234">
        <f t="shared" si="81"/>
        <v>0</v>
      </c>
      <c r="N232" s="234">
        <f t="shared" si="81"/>
        <v>0</v>
      </c>
      <c r="O232" s="229">
        <f t="shared" si="81"/>
        <v>17700</v>
      </c>
      <c r="P232" s="234">
        <f t="shared" si="81"/>
        <v>0</v>
      </c>
      <c r="Q232" s="234">
        <f t="shared" si="81"/>
        <v>0</v>
      </c>
      <c r="R232" s="234">
        <f t="shared" si="81"/>
        <v>17700</v>
      </c>
      <c r="S232" s="229">
        <f>S233</f>
        <v>12000</v>
      </c>
      <c r="T232" s="234">
        <f t="shared" si="81"/>
        <v>0</v>
      </c>
      <c r="U232" s="234">
        <f t="shared" si="81"/>
        <v>0</v>
      </c>
      <c r="V232" s="234">
        <f t="shared" si="81"/>
        <v>12000</v>
      </c>
    </row>
    <row r="233" spans="1:22" ht="47.25">
      <c r="A233" s="268">
        <v>1</v>
      </c>
      <c r="B233" s="283" t="s">
        <v>907</v>
      </c>
      <c r="C233" s="248" t="s">
        <v>908</v>
      </c>
      <c r="D233" s="253" t="s">
        <v>909</v>
      </c>
      <c r="E233" s="243" t="s">
        <v>487</v>
      </c>
      <c r="F233" s="253" t="s">
        <v>910</v>
      </c>
      <c r="G233" s="321">
        <v>32186</v>
      </c>
      <c r="H233" s="257"/>
      <c r="I233" s="257"/>
      <c r="J233" s="321">
        <v>32186</v>
      </c>
      <c r="K233" s="257"/>
      <c r="L233" s="257"/>
      <c r="M233" s="257"/>
      <c r="N233" s="257"/>
      <c r="O233" s="244">
        <f t="shared" si="79"/>
        <v>17700</v>
      </c>
      <c r="P233" s="228"/>
      <c r="Q233" s="228"/>
      <c r="R233" s="245">
        <v>17700</v>
      </c>
      <c r="S233" s="244">
        <f t="shared" si="80"/>
        <v>12000</v>
      </c>
      <c r="T233" s="257"/>
      <c r="U233" s="257"/>
      <c r="V233" s="245">
        <v>12000</v>
      </c>
    </row>
    <row r="234" spans="1:22">
      <c r="A234" s="231" t="s">
        <v>18</v>
      </c>
      <c r="B234" s="232" t="s">
        <v>450</v>
      </c>
      <c r="C234" s="257"/>
      <c r="D234" s="257"/>
      <c r="E234" s="257"/>
      <c r="F234" s="257"/>
      <c r="G234" s="234">
        <f>G235</f>
        <v>228000</v>
      </c>
      <c r="H234" s="234">
        <f t="shared" ref="H234:V236" si="82">H235</f>
        <v>0</v>
      </c>
      <c r="I234" s="234">
        <f t="shared" si="82"/>
        <v>0</v>
      </c>
      <c r="J234" s="234">
        <f t="shared" si="82"/>
        <v>48000</v>
      </c>
      <c r="K234" s="234">
        <f t="shared" si="82"/>
        <v>0</v>
      </c>
      <c r="L234" s="234">
        <f t="shared" si="82"/>
        <v>0</v>
      </c>
      <c r="M234" s="234">
        <f t="shared" si="82"/>
        <v>0</v>
      </c>
      <c r="N234" s="234">
        <f t="shared" si="82"/>
        <v>0</v>
      </c>
      <c r="O234" s="229">
        <f t="shared" si="82"/>
        <v>202345</v>
      </c>
      <c r="P234" s="234">
        <f t="shared" si="82"/>
        <v>0</v>
      </c>
      <c r="Q234" s="234">
        <f t="shared" si="82"/>
        <v>0</v>
      </c>
      <c r="R234" s="234">
        <f t="shared" si="82"/>
        <v>202345</v>
      </c>
      <c r="S234" s="229">
        <f t="shared" si="82"/>
        <v>10000</v>
      </c>
      <c r="T234" s="234">
        <f t="shared" si="82"/>
        <v>0</v>
      </c>
      <c r="U234" s="234">
        <f t="shared" si="82"/>
        <v>0</v>
      </c>
      <c r="V234" s="234">
        <f t="shared" si="82"/>
        <v>10000</v>
      </c>
    </row>
    <row r="235" spans="1:22">
      <c r="A235" s="236">
        <v>1</v>
      </c>
      <c r="B235" s="232" t="s">
        <v>429</v>
      </c>
      <c r="C235" s="257"/>
      <c r="D235" s="257"/>
      <c r="E235" s="257"/>
      <c r="F235" s="257"/>
      <c r="G235" s="234">
        <f>G236</f>
        <v>228000</v>
      </c>
      <c r="H235" s="234">
        <f t="shared" si="82"/>
        <v>0</v>
      </c>
      <c r="I235" s="234">
        <f t="shared" si="82"/>
        <v>0</v>
      </c>
      <c r="J235" s="234">
        <f t="shared" si="82"/>
        <v>48000</v>
      </c>
      <c r="K235" s="234">
        <f t="shared" si="82"/>
        <v>0</v>
      </c>
      <c r="L235" s="234">
        <f t="shared" si="82"/>
        <v>0</v>
      </c>
      <c r="M235" s="234">
        <f t="shared" si="82"/>
        <v>0</v>
      </c>
      <c r="N235" s="234">
        <f t="shared" si="82"/>
        <v>0</v>
      </c>
      <c r="O235" s="229">
        <f t="shared" si="82"/>
        <v>202345</v>
      </c>
      <c r="P235" s="234">
        <f t="shared" si="82"/>
        <v>0</v>
      </c>
      <c r="Q235" s="234">
        <f t="shared" si="82"/>
        <v>0</v>
      </c>
      <c r="R235" s="234">
        <f t="shared" si="82"/>
        <v>202345</v>
      </c>
      <c r="S235" s="229">
        <f t="shared" si="82"/>
        <v>10000</v>
      </c>
      <c r="T235" s="234">
        <f t="shared" si="82"/>
        <v>0</v>
      </c>
      <c r="U235" s="234">
        <f t="shared" si="82"/>
        <v>0</v>
      </c>
      <c r="V235" s="234">
        <f t="shared" si="82"/>
        <v>10000</v>
      </c>
    </row>
    <row r="236" spans="1:22" ht="47.25">
      <c r="A236" s="231" t="s">
        <v>86</v>
      </c>
      <c r="B236" s="237" t="s">
        <v>473</v>
      </c>
      <c r="C236" s="257"/>
      <c r="D236" s="257"/>
      <c r="E236" s="257"/>
      <c r="F236" s="257"/>
      <c r="G236" s="234">
        <f>G237</f>
        <v>228000</v>
      </c>
      <c r="H236" s="234">
        <f t="shared" si="82"/>
        <v>0</v>
      </c>
      <c r="I236" s="234">
        <f t="shared" si="82"/>
        <v>0</v>
      </c>
      <c r="J236" s="234">
        <f t="shared" si="82"/>
        <v>48000</v>
      </c>
      <c r="K236" s="234">
        <f t="shared" si="82"/>
        <v>0</v>
      </c>
      <c r="L236" s="234">
        <f t="shared" si="82"/>
        <v>0</v>
      </c>
      <c r="M236" s="234">
        <f t="shared" si="82"/>
        <v>0</v>
      </c>
      <c r="N236" s="234">
        <f t="shared" si="82"/>
        <v>0</v>
      </c>
      <c r="O236" s="229">
        <f t="shared" si="82"/>
        <v>202345</v>
      </c>
      <c r="P236" s="234">
        <f t="shared" si="82"/>
        <v>0</v>
      </c>
      <c r="Q236" s="234">
        <f t="shared" si="82"/>
        <v>0</v>
      </c>
      <c r="R236" s="234">
        <f t="shared" si="82"/>
        <v>202345</v>
      </c>
      <c r="S236" s="229">
        <f>S237</f>
        <v>10000</v>
      </c>
      <c r="T236" s="234">
        <f t="shared" si="82"/>
        <v>0</v>
      </c>
      <c r="U236" s="234">
        <f t="shared" si="82"/>
        <v>0</v>
      </c>
      <c r="V236" s="234">
        <f t="shared" si="82"/>
        <v>10000</v>
      </c>
    </row>
    <row r="237" spans="1:22" ht="47.25">
      <c r="A237" s="268">
        <v>1</v>
      </c>
      <c r="B237" s="283" t="s">
        <v>911</v>
      </c>
      <c r="C237" s="248" t="s">
        <v>912</v>
      </c>
      <c r="D237" s="248" t="s">
        <v>913</v>
      </c>
      <c r="E237" s="248" t="s">
        <v>694</v>
      </c>
      <c r="F237" s="248" t="s">
        <v>914</v>
      </c>
      <c r="G237" s="322">
        <v>228000</v>
      </c>
      <c r="H237" s="257"/>
      <c r="I237" s="257"/>
      <c r="J237" s="245">
        <v>48000</v>
      </c>
      <c r="K237" s="257"/>
      <c r="L237" s="257"/>
      <c r="M237" s="257"/>
      <c r="N237" s="257"/>
      <c r="O237" s="244">
        <f t="shared" si="79"/>
        <v>202345</v>
      </c>
      <c r="P237" s="228"/>
      <c r="Q237" s="228"/>
      <c r="R237" s="245">
        <f>22345+180000</f>
        <v>202345</v>
      </c>
      <c r="S237" s="244">
        <f t="shared" si="80"/>
        <v>10000</v>
      </c>
      <c r="T237" s="257"/>
      <c r="U237" s="257"/>
      <c r="V237" s="245">
        <v>10000</v>
      </c>
    </row>
    <row r="238" spans="1:22">
      <c r="A238" s="231" t="s">
        <v>45</v>
      </c>
      <c r="B238" s="232" t="s">
        <v>442</v>
      </c>
      <c r="C238" s="257"/>
      <c r="D238" s="257"/>
      <c r="E238" s="257"/>
      <c r="F238" s="257"/>
      <c r="G238" s="234">
        <f>G239</f>
        <v>65636</v>
      </c>
      <c r="H238" s="234">
        <f t="shared" ref="H238:V239" si="83">H239</f>
        <v>0</v>
      </c>
      <c r="I238" s="234">
        <f t="shared" si="83"/>
        <v>0</v>
      </c>
      <c r="J238" s="234">
        <f t="shared" si="83"/>
        <v>65636</v>
      </c>
      <c r="K238" s="234">
        <f t="shared" si="83"/>
        <v>0</v>
      </c>
      <c r="L238" s="234">
        <f t="shared" si="83"/>
        <v>0</v>
      </c>
      <c r="M238" s="234">
        <f t="shared" si="83"/>
        <v>0</v>
      </c>
      <c r="N238" s="234">
        <f t="shared" si="83"/>
        <v>0</v>
      </c>
      <c r="O238" s="229">
        <f t="shared" si="83"/>
        <v>28981</v>
      </c>
      <c r="P238" s="234">
        <f t="shared" si="83"/>
        <v>0</v>
      </c>
      <c r="Q238" s="234">
        <f t="shared" si="83"/>
        <v>0</v>
      </c>
      <c r="R238" s="234">
        <f t="shared" si="83"/>
        <v>28981</v>
      </c>
      <c r="S238" s="229">
        <f t="shared" si="83"/>
        <v>30100</v>
      </c>
      <c r="T238" s="234">
        <f t="shared" si="83"/>
        <v>0</v>
      </c>
      <c r="U238" s="234">
        <f t="shared" si="83"/>
        <v>0</v>
      </c>
      <c r="V238" s="234">
        <f t="shared" si="83"/>
        <v>30100</v>
      </c>
    </row>
    <row r="239" spans="1:22">
      <c r="A239" s="236">
        <v>1</v>
      </c>
      <c r="B239" s="232" t="s">
        <v>429</v>
      </c>
      <c r="C239" s="257"/>
      <c r="D239" s="257"/>
      <c r="E239" s="257"/>
      <c r="F239" s="257"/>
      <c r="G239" s="234">
        <f>G240</f>
        <v>65636</v>
      </c>
      <c r="H239" s="234">
        <f t="shared" si="83"/>
        <v>0</v>
      </c>
      <c r="I239" s="234">
        <f t="shared" si="83"/>
        <v>0</v>
      </c>
      <c r="J239" s="234">
        <f t="shared" si="83"/>
        <v>65636</v>
      </c>
      <c r="K239" s="234">
        <f t="shared" si="83"/>
        <v>0</v>
      </c>
      <c r="L239" s="234">
        <f t="shared" si="83"/>
        <v>0</v>
      </c>
      <c r="M239" s="234">
        <f t="shared" si="83"/>
        <v>0</v>
      </c>
      <c r="N239" s="234">
        <f t="shared" si="83"/>
        <v>0</v>
      </c>
      <c r="O239" s="229">
        <f t="shared" si="83"/>
        <v>28981</v>
      </c>
      <c r="P239" s="234">
        <f t="shared" si="83"/>
        <v>0</v>
      </c>
      <c r="Q239" s="234">
        <f t="shared" si="83"/>
        <v>0</v>
      </c>
      <c r="R239" s="234">
        <f t="shared" si="83"/>
        <v>28981</v>
      </c>
      <c r="S239" s="229">
        <f t="shared" si="83"/>
        <v>30100</v>
      </c>
      <c r="T239" s="234">
        <f t="shared" si="83"/>
        <v>0</v>
      </c>
      <c r="U239" s="234">
        <f t="shared" si="83"/>
        <v>0</v>
      </c>
      <c r="V239" s="234">
        <f t="shared" si="83"/>
        <v>30100</v>
      </c>
    </row>
    <row r="240" spans="1:22" ht="47.25">
      <c r="A240" s="231" t="s">
        <v>86</v>
      </c>
      <c r="B240" s="237" t="s">
        <v>473</v>
      </c>
      <c r="C240" s="257"/>
      <c r="D240" s="257"/>
      <c r="E240" s="257"/>
      <c r="F240" s="257"/>
      <c r="G240" s="234">
        <f>SUM(G241:G249)</f>
        <v>65636</v>
      </c>
      <c r="H240" s="234">
        <f t="shared" ref="H240:V240" si="84">SUM(H241:H249)</f>
        <v>0</v>
      </c>
      <c r="I240" s="234">
        <f t="shared" si="84"/>
        <v>0</v>
      </c>
      <c r="J240" s="234">
        <f t="shared" si="84"/>
        <v>65636</v>
      </c>
      <c r="K240" s="234">
        <f t="shared" si="84"/>
        <v>0</v>
      </c>
      <c r="L240" s="234">
        <f t="shared" si="84"/>
        <v>0</v>
      </c>
      <c r="M240" s="234">
        <f t="shared" si="84"/>
        <v>0</v>
      </c>
      <c r="N240" s="234">
        <f t="shared" si="84"/>
        <v>0</v>
      </c>
      <c r="O240" s="229">
        <f t="shared" si="84"/>
        <v>28981</v>
      </c>
      <c r="P240" s="234">
        <f t="shared" si="84"/>
        <v>0</v>
      </c>
      <c r="Q240" s="234">
        <f t="shared" si="84"/>
        <v>0</v>
      </c>
      <c r="R240" s="234">
        <f t="shared" si="84"/>
        <v>28981</v>
      </c>
      <c r="S240" s="229">
        <f t="shared" si="84"/>
        <v>30100</v>
      </c>
      <c r="T240" s="234">
        <f t="shared" si="84"/>
        <v>0</v>
      </c>
      <c r="U240" s="234">
        <f t="shared" si="84"/>
        <v>0</v>
      </c>
      <c r="V240" s="234">
        <f t="shared" si="84"/>
        <v>30100</v>
      </c>
    </row>
    <row r="241" spans="1:22" ht="94.5">
      <c r="A241" s="268">
        <v>1</v>
      </c>
      <c r="B241" s="239" t="s">
        <v>915</v>
      </c>
      <c r="C241" s="253" t="s">
        <v>659</v>
      </c>
      <c r="D241" s="241" t="s">
        <v>916</v>
      </c>
      <c r="E241" s="270" t="s">
        <v>487</v>
      </c>
      <c r="F241" s="270" t="s">
        <v>917</v>
      </c>
      <c r="G241" s="323">
        <v>5346</v>
      </c>
      <c r="H241" s="257"/>
      <c r="I241" s="257"/>
      <c r="J241" s="323">
        <v>5346</v>
      </c>
      <c r="K241" s="257"/>
      <c r="L241" s="257"/>
      <c r="M241" s="257"/>
      <c r="N241" s="257"/>
      <c r="O241" s="244">
        <f t="shared" si="79"/>
        <v>173</v>
      </c>
      <c r="P241" s="228"/>
      <c r="Q241" s="228"/>
      <c r="R241" s="245">
        <v>173</v>
      </c>
      <c r="S241" s="244">
        <f t="shared" si="80"/>
        <v>2500</v>
      </c>
      <c r="T241" s="257"/>
      <c r="U241" s="257"/>
      <c r="V241" s="252">
        <v>2500</v>
      </c>
    </row>
    <row r="242" spans="1:22" ht="94.5">
      <c r="A242" s="268">
        <f xml:space="preserve"> 1 +A241</f>
        <v>2</v>
      </c>
      <c r="B242" s="239" t="s">
        <v>918</v>
      </c>
      <c r="C242" s="253" t="s">
        <v>919</v>
      </c>
      <c r="D242" s="241" t="s">
        <v>795</v>
      </c>
      <c r="E242" s="270" t="s">
        <v>487</v>
      </c>
      <c r="F242" s="270" t="s">
        <v>917</v>
      </c>
      <c r="G242" s="323">
        <v>7715</v>
      </c>
      <c r="H242" s="257"/>
      <c r="I242" s="257"/>
      <c r="J242" s="323">
        <v>7715</v>
      </c>
      <c r="K242" s="257"/>
      <c r="L242" s="257"/>
      <c r="M242" s="257"/>
      <c r="N242" s="257"/>
      <c r="O242" s="244">
        <f t="shared" si="79"/>
        <v>2557</v>
      </c>
      <c r="P242" s="228"/>
      <c r="Q242" s="228"/>
      <c r="R242" s="245">
        <v>2557</v>
      </c>
      <c r="S242" s="244">
        <f t="shared" si="80"/>
        <v>4900</v>
      </c>
      <c r="T242" s="257"/>
      <c r="U242" s="257"/>
      <c r="V242" s="288">
        <v>4900</v>
      </c>
    </row>
    <row r="243" spans="1:22" ht="94.5">
      <c r="A243" s="268">
        <f t="shared" ref="A243:A249" si="85" xml:space="preserve"> 1 +A242</f>
        <v>3</v>
      </c>
      <c r="B243" s="239" t="s">
        <v>920</v>
      </c>
      <c r="C243" s="253" t="s">
        <v>919</v>
      </c>
      <c r="D243" s="253" t="s">
        <v>921</v>
      </c>
      <c r="E243" s="270" t="s">
        <v>694</v>
      </c>
      <c r="F243" s="270" t="s">
        <v>922</v>
      </c>
      <c r="G243" s="323">
        <v>8079</v>
      </c>
      <c r="H243" s="257"/>
      <c r="I243" s="257"/>
      <c r="J243" s="323">
        <v>8079</v>
      </c>
      <c r="K243" s="257"/>
      <c r="L243" s="257"/>
      <c r="M243" s="257"/>
      <c r="N243" s="257"/>
      <c r="O243" s="244">
        <f t="shared" si="79"/>
        <v>5037</v>
      </c>
      <c r="P243" s="228"/>
      <c r="Q243" s="228"/>
      <c r="R243" s="245">
        <v>5037</v>
      </c>
      <c r="S243" s="244">
        <f t="shared" si="80"/>
        <v>2700</v>
      </c>
      <c r="T243" s="257"/>
      <c r="U243" s="257"/>
      <c r="V243" s="288">
        <v>2700</v>
      </c>
    </row>
    <row r="244" spans="1:22" ht="94.5">
      <c r="A244" s="268">
        <f t="shared" si="85"/>
        <v>4</v>
      </c>
      <c r="B244" s="239" t="s">
        <v>923</v>
      </c>
      <c r="C244" s="253" t="s">
        <v>628</v>
      </c>
      <c r="D244" s="241" t="s">
        <v>795</v>
      </c>
      <c r="E244" s="270" t="s">
        <v>924</v>
      </c>
      <c r="F244" s="270" t="s">
        <v>925</v>
      </c>
      <c r="G244" s="323">
        <v>12150</v>
      </c>
      <c r="H244" s="257"/>
      <c r="I244" s="257"/>
      <c r="J244" s="323">
        <v>12150</v>
      </c>
      <c r="K244" s="257"/>
      <c r="L244" s="257"/>
      <c r="M244" s="257"/>
      <c r="N244" s="257"/>
      <c r="O244" s="244">
        <f t="shared" si="79"/>
        <v>8428</v>
      </c>
      <c r="P244" s="228"/>
      <c r="Q244" s="228"/>
      <c r="R244" s="245">
        <v>8428</v>
      </c>
      <c r="S244" s="244">
        <f t="shared" si="80"/>
        <v>3000</v>
      </c>
      <c r="T244" s="257"/>
      <c r="U244" s="257"/>
      <c r="V244" s="252">
        <v>3000</v>
      </c>
    </row>
    <row r="245" spans="1:22" ht="94.5">
      <c r="A245" s="268">
        <f t="shared" si="85"/>
        <v>5</v>
      </c>
      <c r="B245" s="239" t="s">
        <v>926</v>
      </c>
      <c r="C245" s="253" t="s">
        <v>927</v>
      </c>
      <c r="D245" s="253" t="s">
        <v>928</v>
      </c>
      <c r="E245" s="270" t="s">
        <v>694</v>
      </c>
      <c r="F245" s="270" t="s">
        <v>929</v>
      </c>
      <c r="G245" s="323">
        <v>2923</v>
      </c>
      <c r="H245" s="257"/>
      <c r="I245" s="257"/>
      <c r="J245" s="323">
        <v>2923</v>
      </c>
      <c r="K245" s="257"/>
      <c r="L245" s="257"/>
      <c r="M245" s="257"/>
      <c r="N245" s="257"/>
      <c r="O245" s="244">
        <f t="shared" si="79"/>
        <v>1923</v>
      </c>
      <c r="P245" s="228"/>
      <c r="Q245" s="228"/>
      <c r="R245" s="245">
        <v>1923</v>
      </c>
      <c r="S245" s="244">
        <f t="shared" si="80"/>
        <v>800</v>
      </c>
      <c r="T245" s="257"/>
      <c r="U245" s="257"/>
      <c r="V245" s="252">
        <v>800</v>
      </c>
    </row>
    <row r="246" spans="1:22" ht="94.5">
      <c r="A246" s="268">
        <f t="shared" si="85"/>
        <v>6</v>
      </c>
      <c r="B246" s="239" t="s">
        <v>930</v>
      </c>
      <c r="C246" s="253" t="s">
        <v>931</v>
      </c>
      <c r="D246" s="241" t="s">
        <v>795</v>
      </c>
      <c r="E246" s="270" t="s">
        <v>694</v>
      </c>
      <c r="F246" s="270" t="s">
        <v>932</v>
      </c>
      <c r="G246" s="323">
        <v>4484</v>
      </c>
      <c r="H246" s="257"/>
      <c r="I246" s="257"/>
      <c r="J246" s="323">
        <v>4484</v>
      </c>
      <c r="K246" s="257"/>
      <c r="L246" s="257"/>
      <c r="M246" s="257"/>
      <c r="N246" s="257"/>
      <c r="O246" s="244">
        <f t="shared" si="79"/>
        <v>3260</v>
      </c>
      <c r="P246" s="228"/>
      <c r="Q246" s="228"/>
      <c r="R246" s="245">
        <v>3260</v>
      </c>
      <c r="S246" s="244">
        <f t="shared" si="80"/>
        <v>1000</v>
      </c>
      <c r="T246" s="257"/>
      <c r="U246" s="257"/>
      <c r="V246" s="252">
        <v>1000</v>
      </c>
    </row>
    <row r="247" spans="1:22" ht="47.25">
      <c r="A247" s="268">
        <f t="shared" si="85"/>
        <v>7</v>
      </c>
      <c r="B247" s="239" t="s">
        <v>933</v>
      </c>
      <c r="C247" s="253" t="s">
        <v>659</v>
      </c>
      <c r="D247" s="241" t="s">
        <v>916</v>
      </c>
      <c r="E247" s="270" t="s">
        <v>581</v>
      </c>
      <c r="F247" s="270" t="s">
        <v>934</v>
      </c>
      <c r="G247" s="323">
        <v>11024</v>
      </c>
      <c r="H247" s="257"/>
      <c r="I247" s="257"/>
      <c r="J247" s="323">
        <v>11024</v>
      </c>
      <c r="K247" s="257"/>
      <c r="L247" s="257"/>
      <c r="M247" s="257"/>
      <c r="N247" s="257"/>
      <c r="O247" s="244">
        <f t="shared" si="79"/>
        <v>2820</v>
      </c>
      <c r="P247" s="228"/>
      <c r="Q247" s="228"/>
      <c r="R247" s="245">
        <v>2820</v>
      </c>
      <c r="S247" s="244">
        <f t="shared" si="80"/>
        <v>7500</v>
      </c>
      <c r="T247" s="257"/>
      <c r="U247" s="257"/>
      <c r="V247" s="288">
        <v>7500</v>
      </c>
    </row>
    <row r="248" spans="1:22" ht="78.75">
      <c r="A248" s="268">
        <f t="shared" si="85"/>
        <v>8</v>
      </c>
      <c r="B248" s="239" t="s">
        <v>935</v>
      </c>
      <c r="C248" s="253" t="s">
        <v>659</v>
      </c>
      <c r="D248" s="253" t="s">
        <v>936</v>
      </c>
      <c r="E248" s="270" t="s">
        <v>581</v>
      </c>
      <c r="F248" s="253" t="s">
        <v>937</v>
      </c>
      <c r="G248" s="323">
        <v>10767</v>
      </c>
      <c r="H248" s="257"/>
      <c r="I248" s="257"/>
      <c r="J248" s="323">
        <v>10767</v>
      </c>
      <c r="K248" s="257"/>
      <c r="L248" s="257"/>
      <c r="M248" s="257"/>
      <c r="N248" s="257"/>
      <c r="O248" s="244">
        <f t="shared" si="79"/>
        <v>2600</v>
      </c>
      <c r="P248" s="228"/>
      <c r="Q248" s="228"/>
      <c r="R248" s="245">
        <v>2600</v>
      </c>
      <c r="S248" s="244">
        <f t="shared" si="80"/>
        <v>7000</v>
      </c>
      <c r="T248" s="257"/>
      <c r="U248" s="257"/>
      <c r="V248" s="288">
        <v>7000</v>
      </c>
    </row>
    <row r="249" spans="1:22" ht="63">
      <c r="A249" s="268">
        <f t="shared" si="85"/>
        <v>9</v>
      </c>
      <c r="B249" s="239" t="s">
        <v>938</v>
      </c>
      <c r="C249" s="253" t="s">
        <v>919</v>
      </c>
      <c r="D249" s="253" t="s">
        <v>939</v>
      </c>
      <c r="E249" s="270" t="s">
        <v>581</v>
      </c>
      <c r="F249" s="253" t="s">
        <v>940</v>
      </c>
      <c r="G249" s="245">
        <v>3148</v>
      </c>
      <c r="H249" s="257"/>
      <c r="I249" s="257"/>
      <c r="J249" s="245">
        <v>3148</v>
      </c>
      <c r="K249" s="257"/>
      <c r="L249" s="257"/>
      <c r="M249" s="257"/>
      <c r="N249" s="257"/>
      <c r="O249" s="244">
        <f t="shared" si="79"/>
        <v>2183</v>
      </c>
      <c r="P249" s="228"/>
      <c r="Q249" s="228"/>
      <c r="R249" s="245">
        <v>2183</v>
      </c>
      <c r="S249" s="244">
        <f t="shared" si="80"/>
        <v>700</v>
      </c>
      <c r="T249" s="257"/>
      <c r="U249" s="257"/>
      <c r="V249" s="245">
        <v>700</v>
      </c>
    </row>
    <row r="250" spans="1:22">
      <c r="A250" s="231" t="s">
        <v>182</v>
      </c>
      <c r="B250" s="232" t="s">
        <v>443</v>
      </c>
      <c r="C250" s="257"/>
      <c r="D250" s="257"/>
      <c r="E250" s="257"/>
      <c r="F250" s="257"/>
      <c r="G250" s="234">
        <f>G251</f>
        <v>41500</v>
      </c>
      <c r="H250" s="234">
        <f t="shared" ref="H250:V251" si="86">H251</f>
        <v>0</v>
      </c>
      <c r="I250" s="234">
        <f t="shared" si="86"/>
        <v>0</v>
      </c>
      <c r="J250" s="234">
        <f t="shared" si="86"/>
        <v>41500</v>
      </c>
      <c r="K250" s="234">
        <f t="shared" si="86"/>
        <v>0</v>
      </c>
      <c r="L250" s="234">
        <f t="shared" si="86"/>
        <v>0</v>
      </c>
      <c r="M250" s="234">
        <f t="shared" si="86"/>
        <v>0</v>
      </c>
      <c r="N250" s="234">
        <f t="shared" si="86"/>
        <v>0</v>
      </c>
      <c r="O250" s="229">
        <f t="shared" si="86"/>
        <v>29968</v>
      </c>
      <c r="P250" s="234">
        <f t="shared" si="86"/>
        <v>0</v>
      </c>
      <c r="Q250" s="234">
        <f t="shared" si="86"/>
        <v>0</v>
      </c>
      <c r="R250" s="234">
        <f t="shared" si="86"/>
        <v>29968</v>
      </c>
      <c r="S250" s="229">
        <f t="shared" si="86"/>
        <v>9000</v>
      </c>
      <c r="T250" s="234">
        <f t="shared" si="86"/>
        <v>0</v>
      </c>
      <c r="U250" s="234">
        <f t="shared" si="86"/>
        <v>0</v>
      </c>
      <c r="V250" s="234">
        <f t="shared" si="86"/>
        <v>9000</v>
      </c>
    </row>
    <row r="251" spans="1:22">
      <c r="A251" s="236">
        <v>1</v>
      </c>
      <c r="B251" s="232" t="s">
        <v>429</v>
      </c>
      <c r="C251" s="257"/>
      <c r="D251" s="257"/>
      <c r="E251" s="257"/>
      <c r="F251" s="257"/>
      <c r="G251" s="234">
        <f>G252</f>
        <v>41500</v>
      </c>
      <c r="H251" s="234">
        <f t="shared" si="86"/>
        <v>0</v>
      </c>
      <c r="I251" s="234">
        <f t="shared" si="86"/>
        <v>0</v>
      </c>
      <c r="J251" s="234">
        <f t="shared" si="86"/>
        <v>41500</v>
      </c>
      <c r="K251" s="234">
        <f t="shared" si="86"/>
        <v>0</v>
      </c>
      <c r="L251" s="234">
        <f t="shared" si="86"/>
        <v>0</v>
      </c>
      <c r="M251" s="234">
        <f t="shared" si="86"/>
        <v>0</v>
      </c>
      <c r="N251" s="234">
        <f t="shared" si="86"/>
        <v>0</v>
      </c>
      <c r="O251" s="229">
        <f t="shared" si="86"/>
        <v>29968</v>
      </c>
      <c r="P251" s="234">
        <f t="shared" si="86"/>
        <v>0</v>
      </c>
      <c r="Q251" s="234">
        <f t="shared" si="86"/>
        <v>0</v>
      </c>
      <c r="R251" s="234">
        <f t="shared" si="86"/>
        <v>29968</v>
      </c>
      <c r="S251" s="229">
        <f t="shared" si="86"/>
        <v>9000</v>
      </c>
      <c r="T251" s="234">
        <f t="shared" si="86"/>
        <v>0</v>
      </c>
      <c r="U251" s="234">
        <f t="shared" si="86"/>
        <v>0</v>
      </c>
      <c r="V251" s="234">
        <f t="shared" si="86"/>
        <v>9000</v>
      </c>
    </row>
    <row r="252" spans="1:22" ht="47.25">
      <c r="A252" s="231" t="s">
        <v>86</v>
      </c>
      <c r="B252" s="237" t="s">
        <v>473</v>
      </c>
      <c r="C252" s="257"/>
      <c r="D252" s="257"/>
      <c r="E252" s="257"/>
      <c r="F252" s="257"/>
      <c r="G252" s="234">
        <f>SUM(G253:G254)</f>
        <v>41500</v>
      </c>
      <c r="H252" s="234">
        <f t="shared" ref="H252:V252" si="87">SUM(H253:H254)</f>
        <v>0</v>
      </c>
      <c r="I252" s="234">
        <f t="shared" si="87"/>
        <v>0</v>
      </c>
      <c r="J252" s="234">
        <f t="shared" si="87"/>
        <v>41500</v>
      </c>
      <c r="K252" s="234">
        <f t="shared" si="87"/>
        <v>0</v>
      </c>
      <c r="L252" s="234">
        <f t="shared" si="87"/>
        <v>0</v>
      </c>
      <c r="M252" s="234">
        <f t="shared" si="87"/>
        <v>0</v>
      </c>
      <c r="N252" s="234">
        <f t="shared" si="87"/>
        <v>0</v>
      </c>
      <c r="O252" s="229">
        <f t="shared" si="87"/>
        <v>29968</v>
      </c>
      <c r="P252" s="234">
        <f t="shared" si="87"/>
        <v>0</v>
      </c>
      <c r="Q252" s="234">
        <f t="shared" si="87"/>
        <v>0</v>
      </c>
      <c r="R252" s="234">
        <f t="shared" si="87"/>
        <v>29968</v>
      </c>
      <c r="S252" s="229">
        <f t="shared" si="87"/>
        <v>9000</v>
      </c>
      <c r="T252" s="234">
        <f t="shared" si="87"/>
        <v>0</v>
      </c>
      <c r="U252" s="234">
        <f t="shared" si="87"/>
        <v>0</v>
      </c>
      <c r="V252" s="234">
        <f t="shared" si="87"/>
        <v>9000</v>
      </c>
    </row>
    <row r="253" spans="1:22" ht="63">
      <c r="A253" s="268">
        <v>1</v>
      </c>
      <c r="B253" s="239" t="s">
        <v>941</v>
      </c>
      <c r="C253" s="243" t="s">
        <v>585</v>
      </c>
      <c r="D253" s="242" t="s">
        <v>942</v>
      </c>
      <c r="E253" s="243" t="s">
        <v>487</v>
      </c>
      <c r="F253" s="253" t="s">
        <v>943</v>
      </c>
      <c r="G253" s="245">
        <v>23500</v>
      </c>
      <c r="H253" s="257"/>
      <c r="I253" s="257"/>
      <c r="J253" s="245">
        <v>23500</v>
      </c>
      <c r="K253" s="257"/>
      <c r="L253" s="257"/>
      <c r="M253" s="257"/>
      <c r="N253" s="257"/>
      <c r="O253" s="244">
        <f t="shared" si="79"/>
        <v>19928</v>
      </c>
      <c r="P253" s="228"/>
      <c r="Q253" s="228"/>
      <c r="R253" s="245">
        <v>19928</v>
      </c>
      <c r="S253" s="244">
        <f t="shared" si="80"/>
        <v>2000</v>
      </c>
      <c r="T253" s="257"/>
      <c r="U253" s="257"/>
      <c r="V253" s="245">
        <v>2000</v>
      </c>
    </row>
    <row r="254" spans="1:22" ht="47.25">
      <c r="A254" s="268">
        <v>2</v>
      </c>
      <c r="B254" s="285" t="s">
        <v>944</v>
      </c>
      <c r="C254" s="248" t="s">
        <v>314</v>
      </c>
      <c r="D254" s="241" t="s">
        <v>795</v>
      </c>
      <c r="E254" s="248" t="s">
        <v>487</v>
      </c>
      <c r="F254" s="255" t="s">
        <v>945</v>
      </c>
      <c r="G254" s="251">
        <v>18000</v>
      </c>
      <c r="H254" s="257"/>
      <c r="I254" s="257"/>
      <c r="J254" s="251">
        <v>18000</v>
      </c>
      <c r="K254" s="257"/>
      <c r="L254" s="257"/>
      <c r="M254" s="257"/>
      <c r="N254" s="257"/>
      <c r="O254" s="244">
        <f t="shared" si="79"/>
        <v>10040</v>
      </c>
      <c r="P254" s="228"/>
      <c r="Q254" s="228"/>
      <c r="R254" s="245">
        <v>10040</v>
      </c>
      <c r="S254" s="244">
        <f t="shared" si="80"/>
        <v>7000</v>
      </c>
      <c r="T254" s="257"/>
      <c r="U254" s="257"/>
      <c r="V254" s="252">
        <v>7000</v>
      </c>
    </row>
    <row r="255" spans="1:22">
      <c r="A255" s="231" t="s">
        <v>561</v>
      </c>
      <c r="B255" s="232" t="s">
        <v>946</v>
      </c>
      <c r="C255" s="257"/>
      <c r="D255" s="257"/>
      <c r="E255" s="257"/>
      <c r="F255" s="257"/>
      <c r="G255" s="234">
        <f>G256</f>
        <v>24741</v>
      </c>
      <c r="H255" s="234">
        <f t="shared" ref="H255:V256" si="88">H256</f>
        <v>0</v>
      </c>
      <c r="I255" s="234">
        <f t="shared" si="88"/>
        <v>0</v>
      </c>
      <c r="J255" s="234">
        <f t="shared" si="88"/>
        <v>24741</v>
      </c>
      <c r="K255" s="234">
        <f t="shared" si="88"/>
        <v>0</v>
      </c>
      <c r="L255" s="234">
        <f t="shared" si="88"/>
        <v>0</v>
      </c>
      <c r="M255" s="234">
        <f t="shared" si="88"/>
        <v>0</v>
      </c>
      <c r="N255" s="234">
        <f t="shared" si="88"/>
        <v>0</v>
      </c>
      <c r="O255" s="229">
        <f t="shared" si="88"/>
        <v>8727</v>
      </c>
      <c r="P255" s="234">
        <f t="shared" si="88"/>
        <v>0</v>
      </c>
      <c r="Q255" s="234">
        <f t="shared" si="88"/>
        <v>0</v>
      </c>
      <c r="R255" s="234">
        <f t="shared" si="88"/>
        <v>8727</v>
      </c>
      <c r="S255" s="229">
        <f t="shared" si="88"/>
        <v>10100</v>
      </c>
      <c r="T255" s="234">
        <f t="shared" si="88"/>
        <v>0</v>
      </c>
      <c r="U255" s="234">
        <f t="shared" si="88"/>
        <v>0</v>
      </c>
      <c r="V255" s="234">
        <f t="shared" si="88"/>
        <v>10100</v>
      </c>
    </row>
    <row r="256" spans="1:22">
      <c r="A256" s="236">
        <v>1</v>
      </c>
      <c r="B256" s="232" t="s">
        <v>429</v>
      </c>
      <c r="C256" s="257"/>
      <c r="D256" s="257"/>
      <c r="E256" s="257"/>
      <c r="F256" s="257"/>
      <c r="G256" s="234">
        <f>G257</f>
        <v>24741</v>
      </c>
      <c r="H256" s="234">
        <f t="shared" si="88"/>
        <v>0</v>
      </c>
      <c r="I256" s="234">
        <f t="shared" si="88"/>
        <v>0</v>
      </c>
      <c r="J256" s="234">
        <f t="shared" si="88"/>
        <v>24741</v>
      </c>
      <c r="K256" s="234">
        <f t="shared" si="88"/>
        <v>0</v>
      </c>
      <c r="L256" s="234">
        <f t="shared" si="88"/>
        <v>0</v>
      </c>
      <c r="M256" s="234">
        <f t="shared" si="88"/>
        <v>0</v>
      </c>
      <c r="N256" s="234">
        <f t="shared" si="88"/>
        <v>0</v>
      </c>
      <c r="O256" s="229">
        <f t="shared" si="88"/>
        <v>8727</v>
      </c>
      <c r="P256" s="234">
        <f t="shared" si="88"/>
        <v>0</v>
      </c>
      <c r="Q256" s="234">
        <f t="shared" si="88"/>
        <v>0</v>
      </c>
      <c r="R256" s="234">
        <f t="shared" si="88"/>
        <v>8727</v>
      </c>
      <c r="S256" s="229">
        <f t="shared" si="88"/>
        <v>10100</v>
      </c>
      <c r="T256" s="234">
        <f t="shared" si="88"/>
        <v>0</v>
      </c>
      <c r="U256" s="234">
        <f t="shared" si="88"/>
        <v>0</v>
      </c>
      <c r="V256" s="234">
        <f t="shared" si="88"/>
        <v>10100</v>
      </c>
    </row>
    <row r="257" spans="1:22" ht="47.25">
      <c r="A257" s="231" t="s">
        <v>86</v>
      </c>
      <c r="B257" s="237" t="s">
        <v>473</v>
      </c>
      <c r="C257" s="257"/>
      <c r="D257" s="257"/>
      <c r="E257" s="257"/>
      <c r="F257" s="257"/>
      <c r="G257" s="234">
        <f>SUM(G258:G260)</f>
        <v>24741</v>
      </c>
      <c r="H257" s="234">
        <f t="shared" ref="H257:V257" si="89">SUM(H258:H260)</f>
        <v>0</v>
      </c>
      <c r="I257" s="234">
        <f t="shared" si="89"/>
        <v>0</v>
      </c>
      <c r="J257" s="234">
        <f t="shared" si="89"/>
        <v>24741</v>
      </c>
      <c r="K257" s="234">
        <f t="shared" si="89"/>
        <v>0</v>
      </c>
      <c r="L257" s="234">
        <f t="shared" si="89"/>
        <v>0</v>
      </c>
      <c r="M257" s="234">
        <f t="shared" si="89"/>
        <v>0</v>
      </c>
      <c r="N257" s="234">
        <f t="shared" si="89"/>
        <v>0</v>
      </c>
      <c r="O257" s="229">
        <f t="shared" si="89"/>
        <v>8727</v>
      </c>
      <c r="P257" s="234">
        <f t="shared" si="89"/>
        <v>0</v>
      </c>
      <c r="Q257" s="234">
        <f t="shared" si="89"/>
        <v>0</v>
      </c>
      <c r="R257" s="234">
        <f t="shared" si="89"/>
        <v>8727</v>
      </c>
      <c r="S257" s="229">
        <f t="shared" si="89"/>
        <v>10100</v>
      </c>
      <c r="T257" s="234">
        <f t="shared" si="89"/>
        <v>0</v>
      </c>
      <c r="U257" s="234">
        <f t="shared" si="89"/>
        <v>0</v>
      </c>
      <c r="V257" s="234">
        <f t="shared" si="89"/>
        <v>10100</v>
      </c>
    </row>
    <row r="258" spans="1:22" ht="47.25">
      <c r="A258" s="268">
        <v>1</v>
      </c>
      <c r="B258" s="239" t="s">
        <v>947</v>
      </c>
      <c r="C258" s="253" t="s">
        <v>948</v>
      </c>
      <c r="D258" s="241" t="s">
        <v>916</v>
      </c>
      <c r="E258" s="324" t="s">
        <v>487</v>
      </c>
      <c r="F258" s="255" t="s">
        <v>949</v>
      </c>
      <c r="G258" s="325">
        <v>2000</v>
      </c>
      <c r="H258" s="257"/>
      <c r="I258" s="257"/>
      <c r="J258" s="325">
        <v>2000</v>
      </c>
      <c r="K258" s="257"/>
      <c r="L258" s="257"/>
      <c r="M258" s="257"/>
      <c r="N258" s="257"/>
      <c r="O258" s="244">
        <f t="shared" si="79"/>
        <v>1000</v>
      </c>
      <c r="P258" s="228"/>
      <c r="Q258" s="228"/>
      <c r="R258" s="326">
        <v>1000</v>
      </c>
      <c r="S258" s="244">
        <f t="shared" si="80"/>
        <v>800</v>
      </c>
      <c r="T258" s="257"/>
      <c r="U258" s="257"/>
      <c r="V258" s="306">
        <v>800</v>
      </c>
    </row>
    <row r="259" spans="1:22" ht="47.25">
      <c r="A259" s="268">
        <v>2</v>
      </c>
      <c r="B259" s="239" t="s">
        <v>950</v>
      </c>
      <c r="C259" s="253" t="s">
        <v>951</v>
      </c>
      <c r="D259" s="241" t="s">
        <v>916</v>
      </c>
      <c r="E259" s="324" t="s">
        <v>487</v>
      </c>
      <c r="F259" s="255" t="s">
        <v>952</v>
      </c>
      <c r="G259" s="325">
        <v>4551</v>
      </c>
      <c r="H259" s="257"/>
      <c r="I259" s="257"/>
      <c r="J259" s="325">
        <v>4551</v>
      </c>
      <c r="K259" s="257"/>
      <c r="L259" s="257"/>
      <c r="M259" s="257"/>
      <c r="N259" s="257"/>
      <c r="O259" s="244">
        <f t="shared" si="79"/>
        <v>2051</v>
      </c>
      <c r="P259" s="228"/>
      <c r="Q259" s="228"/>
      <c r="R259" s="326">
        <v>2051</v>
      </c>
      <c r="S259" s="244">
        <f t="shared" si="80"/>
        <v>2300</v>
      </c>
      <c r="T259" s="257"/>
      <c r="U259" s="257"/>
      <c r="V259" s="306">
        <v>2300</v>
      </c>
    </row>
    <row r="260" spans="1:22" ht="94.5">
      <c r="A260" s="268">
        <v>3</v>
      </c>
      <c r="B260" s="285" t="s">
        <v>953</v>
      </c>
      <c r="C260" s="248" t="s">
        <v>301</v>
      </c>
      <c r="D260" s="241" t="s">
        <v>954</v>
      </c>
      <c r="E260" s="248" t="s">
        <v>484</v>
      </c>
      <c r="F260" s="255" t="s">
        <v>955</v>
      </c>
      <c r="G260" s="251">
        <v>18190</v>
      </c>
      <c r="H260" s="257"/>
      <c r="I260" s="257"/>
      <c r="J260" s="251">
        <v>18190</v>
      </c>
      <c r="K260" s="257"/>
      <c r="L260" s="257"/>
      <c r="M260" s="257"/>
      <c r="N260" s="257"/>
      <c r="O260" s="244">
        <f t="shared" si="79"/>
        <v>5676</v>
      </c>
      <c r="P260" s="228"/>
      <c r="Q260" s="228"/>
      <c r="R260" s="245">
        <v>5676</v>
      </c>
      <c r="S260" s="244">
        <f t="shared" si="80"/>
        <v>7000</v>
      </c>
      <c r="T260" s="257"/>
      <c r="U260" s="257"/>
      <c r="V260" s="252">
        <v>7000</v>
      </c>
    </row>
    <row r="261" spans="1:22">
      <c r="A261" s="231" t="s">
        <v>565</v>
      </c>
      <c r="B261" s="232" t="s">
        <v>445</v>
      </c>
      <c r="C261" s="257"/>
      <c r="D261" s="257"/>
      <c r="E261" s="257"/>
      <c r="F261" s="257"/>
      <c r="G261" s="234">
        <f>G262</f>
        <v>40900</v>
      </c>
      <c r="H261" s="234">
        <f t="shared" ref="H261:V262" si="90">H262</f>
        <v>0</v>
      </c>
      <c r="I261" s="234">
        <f t="shared" si="90"/>
        <v>0</v>
      </c>
      <c r="J261" s="234">
        <f t="shared" si="90"/>
        <v>39050</v>
      </c>
      <c r="K261" s="234">
        <f t="shared" si="90"/>
        <v>0</v>
      </c>
      <c r="L261" s="234">
        <f t="shared" si="90"/>
        <v>0</v>
      </c>
      <c r="M261" s="234">
        <f t="shared" si="90"/>
        <v>0</v>
      </c>
      <c r="N261" s="234">
        <f t="shared" si="90"/>
        <v>0</v>
      </c>
      <c r="O261" s="229">
        <f t="shared" si="90"/>
        <v>18475</v>
      </c>
      <c r="P261" s="234">
        <f t="shared" si="90"/>
        <v>0</v>
      </c>
      <c r="Q261" s="234">
        <f t="shared" si="90"/>
        <v>0</v>
      </c>
      <c r="R261" s="234">
        <f t="shared" si="90"/>
        <v>18475</v>
      </c>
      <c r="S261" s="229">
        <f t="shared" si="90"/>
        <v>17920</v>
      </c>
      <c r="T261" s="234">
        <f t="shared" si="90"/>
        <v>0</v>
      </c>
      <c r="U261" s="234">
        <f t="shared" si="90"/>
        <v>0</v>
      </c>
      <c r="V261" s="234">
        <f t="shared" si="90"/>
        <v>17920</v>
      </c>
    </row>
    <row r="262" spans="1:22">
      <c r="A262" s="236">
        <v>1</v>
      </c>
      <c r="B262" s="232" t="s">
        <v>429</v>
      </c>
      <c r="C262" s="257"/>
      <c r="D262" s="257"/>
      <c r="E262" s="257"/>
      <c r="F262" s="257"/>
      <c r="G262" s="234">
        <f>G263</f>
        <v>40900</v>
      </c>
      <c r="H262" s="234">
        <f t="shared" si="90"/>
        <v>0</v>
      </c>
      <c r="I262" s="234">
        <f t="shared" si="90"/>
        <v>0</v>
      </c>
      <c r="J262" s="234">
        <f t="shared" si="90"/>
        <v>39050</v>
      </c>
      <c r="K262" s="234">
        <f t="shared" si="90"/>
        <v>0</v>
      </c>
      <c r="L262" s="234">
        <f t="shared" si="90"/>
        <v>0</v>
      </c>
      <c r="M262" s="234">
        <f t="shared" si="90"/>
        <v>0</v>
      </c>
      <c r="N262" s="234">
        <f t="shared" si="90"/>
        <v>0</v>
      </c>
      <c r="O262" s="229">
        <f t="shared" si="90"/>
        <v>18475</v>
      </c>
      <c r="P262" s="234">
        <f t="shared" si="90"/>
        <v>0</v>
      </c>
      <c r="Q262" s="234">
        <f t="shared" si="90"/>
        <v>0</v>
      </c>
      <c r="R262" s="234">
        <f t="shared" si="90"/>
        <v>18475</v>
      </c>
      <c r="S262" s="229">
        <f t="shared" si="90"/>
        <v>17920</v>
      </c>
      <c r="T262" s="234">
        <f t="shared" si="90"/>
        <v>0</v>
      </c>
      <c r="U262" s="234">
        <f t="shared" si="90"/>
        <v>0</v>
      </c>
      <c r="V262" s="234">
        <f t="shared" si="90"/>
        <v>17920</v>
      </c>
    </row>
    <row r="263" spans="1:22" ht="47.25">
      <c r="A263" s="231" t="s">
        <v>86</v>
      </c>
      <c r="B263" s="237" t="s">
        <v>473</v>
      </c>
      <c r="C263" s="257"/>
      <c r="D263" s="257"/>
      <c r="E263" s="257"/>
      <c r="F263" s="257"/>
      <c r="G263" s="234">
        <f>SUM(G264:G266)</f>
        <v>40900</v>
      </c>
      <c r="H263" s="234">
        <f t="shared" ref="H263:V263" si="91">SUM(H264:H266)</f>
        <v>0</v>
      </c>
      <c r="I263" s="234">
        <f t="shared" si="91"/>
        <v>0</v>
      </c>
      <c r="J263" s="234">
        <f t="shared" si="91"/>
        <v>39050</v>
      </c>
      <c r="K263" s="234">
        <f t="shared" si="91"/>
        <v>0</v>
      </c>
      <c r="L263" s="234">
        <f t="shared" si="91"/>
        <v>0</v>
      </c>
      <c r="M263" s="234">
        <f t="shared" si="91"/>
        <v>0</v>
      </c>
      <c r="N263" s="234">
        <f t="shared" si="91"/>
        <v>0</v>
      </c>
      <c r="O263" s="229">
        <f t="shared" si="91"/>
        <v>18475</v>
      </c>
      <c r="P263" s="234">
        <f t="shared" si="91"/>
        <v>0</v>
      </c>
      <c r="Q263" s="234">
        <f t="shared" si="91"/>
        <v>0</v>
      </c>
      <c r="R263" s="234">
        <f t="shared" si="91"/>
        <v>18475</v>
      </c>
      <c r="S263" s="229">
        <f t="shared" si="91"/>
        <v>17920</v>
      </c>
      <c r="T263" s="234">
        <f t="shared" si="91"/>
        <v>0</v>
      </c>
      <c r="U263" s="234">
        <f t="shared" si="91"/>
        <v>0</v>
      </c>
      <c r="V263" s="234">
        <f t="shared" si="91"/>
        <v>17920</v>
      </c>
    </row>
    <row r="264" spans="1:22" ht="47.25">
      <c r="A264" s="268">
        <v>1</v>
      </c>
      <c r="B264" s="239" t="s">
        <v>956</v>
      </c>
      <c r="C264" s="253" t="s">
        <v>957</v>
      </c>
      <c r="D264" s="241" t="s">
        <v>916</v>
      </c>
      <c r="E264" s="253" t="s">
        <v>487</v>
      </c>
      <c r="F264" s="327" t="s">
        <v>958</v>
      </c>
      <c r="G264" s="328">
        <v>3700</v>
      </c>
      <c r="H264" s="257"/>
      <c r="I264" s="257"/>
      <c r="J264" s="328">
        <v>1850</v>
      </c>
      <c r="K264" s="257"/>
      <c r="L264" s="257"/>
      <c r="M264" s="257"/>
      <c r="N264" s="257"/>
      <c r="O264" s="244">
        <f t="shared" si="79"/>
        <v>1325</v>
      </c>
      <c r="P264" s="228"/>
      <c r="Q264" s="228"/>
      <c r="R264" s="245">
        <v>1325</v>
      </c>
      <c r="S264" s="244">
        <f t="shared" si="80"/>
        <v>420</v>
      </c>
      <c r="T264" s="257"/>
      <c r="U264" s="257"/>
      <c r="V264" s="252">
        <v>420</v>
      </c>
    </row>
    <row r="265" spans="1:22" ht="47.25">
      <c r="A265" s="268">
        <v>2</v>
      </c>
      <c r="B265" s="329" t="s">
        <v>959</v>
      </c>
      <c r="C265" s="253" t="s">
        <v>618</v>
      </c>
      <c r="D265" s="241" t="s">
        <v>916</v>
      </c>
      <c r="E265" s="233" t="s">
        <v>487</v>
      </c>
      <c r="F265" s="299" t="s">
        <v>960</v>
      </c>
      <c r="G265" s="251">
        <v>7200</v>
      </c>
      <c r="H265" s="257"/>
      <c r="I265" s="257"/>
      <c r="J265" s="251">
        <v>7200</v>
      </c>
      <c r="K265" s="257"/>
      <c r="L265" s="257"/>
      <c r="M265" s="257"/>
      <c r="N265" s="257"/>
      <c r="O265" s="244">
        <f t="shared" si="79"/>
        <v>2000</v>
      </c>
      <c r="P265" s="228"/>
      <c r="Q265" s="228"/>
      <c r="R265" s="153">
        <v>2000</v>
      </c>
      <c r="S265" s="244">
        <f t="shared" si="80"/>
        <v>4500</v>
      </c>
      <c r="T265" s="257"/>
      <c r="U265" s="257"/>
      <c r="V265" s="245">
        <v>4500</v>
      </c>
    </row>
    <row r="266" spans="1:22" ht="94.5">
      <c r="A266" s="268">
        <v>3</v>
      </c>
      <c r="B266" s="285" t="s">
        <v>961</v>
      </c>
      <c r="C266" s="248" t="s">
        <v>319</v>
      </c>
      <c r="D266" s="241" t="s">
        <v>916</v>
      </c>
      <c r="E266" s="248" t="s">
        <v>484</v>
      </c>
      <c r="F266" s="255" t="s">
        <v>962</v>
      </c>
      <c r="G266" s="251">
        <v>30000</v>
      </c>
      <c r="H266" s="257"/>
      <c r="I266" s="257"/>
      <c r="J266" s="251">
        <v>30000</v>
      </c>
      <c r="K266" s="257"/>
      <c r="L266" s="257"/>
      <c r="M266" s="257"/>
      <c r="N266" s="257"/>
      <c r="O266" s="244">
        <f t="shared" si="79"/>
        <v>15150</v>
      </c>
      <c r="P266" s="228"/>
      <c r="Q266" s="228"/>
      <c r="R266" s="245">
        <v>15150</v>
      </c>
      <c r="S266" s="244">
        <f t="shared" si="80"/>
        <v>13000</v>
      </c>
      <c r="T266" s="257"/>
      <c r="U266" s="257"/>
      <c r="V266" s="245">
        <v>13000</v>
      </c>
    </row>
    <row r="267" spans="1:22">
      <c r="A267" s="231" t="s">
        <v>571</v>
      </c>
      <c r="B267" s="232" t="s">
        <v>451</v>
      </c>
      <c r="C267" s="257"/>
      <c r="D267" s="257"/>
      <c r="E267" s="257"/>
      <c r="F267" s="257"/>
      <c r="G267" s="234">
        <f>G268</f>
        <v>93281</v>
      </c>
      <c r="H267" s="234">
        <f t="shared" ref="H267:V268" si="92">H268</f>
        <v>0</v>
      </c>
      <c r="I267" s="234">
        <f t="shared" si="92"/>
        <v>0</v>
      </c>
      <c r="J267" s="234">
        <f t="shared" si="92"/>
        <v>93281</v>
      </c>
      <c r="K267" s="234">
        <f t="shared" si="92"/>
        <v>0</v>
      </c>
      <c r="L267" s="234">
        <f t="shared" si="92"/>
        <v>0</v>
      </c>
      <c r="M267" s="234">
        <f t="shared" si="92"/>
        <v>0</v>
      </c>
      <c r="N267" s="234">
        <f t="shared" si="92"/>
        <v>0</v>
      </c>
      <c r="O267" s="229">
        <f t="shared" si="92"/>
        <v>35981</v>
      </c>
      <c r="P267" s="234">
        <f t="shared" si="92"/>
        <v>0</v>
      </c>
      <c r="Q267" s="234">
        <f t="shared" si="92"/>
        <v>0</v>
      </c>
      <c r="R267" s="234">
        <f t="shared" si="92"/>
        <v>35981</v>
      </c>
      <c r="S267" s="229">
        <f t="shared" si="92"/>
        <v>51000</v>
      </c>
      <c r="T267" s="234">
        <f t="shared" si="92"/>
        <v>0</v>
      </c>
      <c r="U267" s="234">
        <f t="shared" si="92"/>
        <v>0</v>
      </c>
      <c r="V267" s="234">
        <f t="shared" si="92"/>
        <v>51000</v>
      </c>
    </row>
    <row r="268" spans="1:22">
      <c r="A268" s="236">
        <v>1</v>
      </c>
      <c r="B268" s="232" t="s">
        <v>429</v>
      </c>
      <c r="C268" s="257"/>
      <c r="D268" s="257"/>
      <c r="E268" s="257"/>
      <c r="F268" s="257"/>
      <c r="G268" s="234">
        <f>G269</f>
        <v>93281</v>
      </c>
      <c r="H268" s="234">
        <f t="shared" si="92"/>
        <v>0</v>
      </c>
      <c r="I268" s="234">
        <f t="shared" si="92"/>
        <v>0</v>
      </c>
      <c r="J268" s="234">
        <f t="shared" si="92"/>
        <v>93281</v>
      </c>
      <c r="K268" s="234">
        <f t="shared" si="92"/>
        <v>0</v>
      </c>
      <c r="L268" s="234">
        <f t="shared" si="92"/>
        <v>0</v>
      </c>
      <c r="M268" s="234">
        <f t="shared" si="92"/>
        <v>0</v>
      </c>
      <c r="N268" s="234">
        <f t="shared" si="92"/>
        <v>0</v>
      </c>
      <c r="O268" s="229">
        <f t="shared" si="92"/>
        <v>35981</v>
      </c>
      <c r="P268" s="234">
        <f t="shared" si="92"/>
        <v>0</v>
      </c>
      <c r="Q268" s="234">
        <f t="shared" si="92"/>
        <v>0</v>
      </c>
      <c r="R268" s="234">
        <f t="shared" si="92"/>
        <v>35981</v>
      </c>
      <c r="S268" s="229">
        <f t="shared" si="92"/>
        <v>51000</v>
      </c>
      <c r="T268" s="234">
        <f t="shared" si="92"/>
        <v>0</v>
      </c>
      <c r="U268" s="234">
        <f t="shared" si="92"/>
        <v>0</v>
      </c>
      <c r="V268" s="234">
        <f t="shared" si="92"/>
        <v>51000</v>
      </c>
    </row>
    <row r="269" spans="1:22" ht="47.25">
      <c r="A269" s="231" t="s">
        <v>86</v>
      </c>
      <c r="B269" s="237" t="s">
        <v>473</v>
      </c>
      <c r="C269" s="257"/>
      <c r="D269" s="257"/>
      <c r="E269" s="257"/>
      <c r="F269" s="257"/>
      <c r="G269" s="234">
        <f>SUM(G270:G272)</f>
        <v>93281</v>
      </c>
      <c r="H269" s="234">
        <f t="shared" ref="H269:V269" si="93">SUM(H270:H272)</f>
        <v>0</v>
      </c>
      <c r="I269" s="234">
        <f t="shared" si="93"/>
        <v>0</v>
      </c>
      <c r="J269" s="234">
        <f t="shared" si="93"/>
        <v>93281</v>
      </c>
      <c r="K269" s="234">
        <f t="shared" si="93"/>
        <v>0</v>
      </c>
      <c r="L269" s="234">
        <f t="shared" si="93"/>
        <v>0</v>
      </c>
      <c r="M269" s="234">
        <f t="shared" si="93"/>
        <v>0</v>
      </c>
      <c r="N269" s="234">
        <f t="shared" si="93"/>
        <v>0</v>
      </c>
      <c r="O269" s="229">
        <f t="shared" si="93"/>
        <v>35981</v>
      </c>
      <c r="P269" s="234">
        <f t="shared" si="93"/>
        <v>0</v>
      </c>
      <c r="Q269" s="234">
        <f t="shared" si="93"/>
        <v>0</v>
      </c>
      <c r="R269" s="234">
        <f t="shared" si="93"/>
        <v>35981</v>
      </c>
      <c r="S269" s="229">
        <f t="shared" si="93"/>
        <v>51000</v>
      </c>
      <c r="T269" s="234">
        <f t="shared" si="93"/>
        <v>0</v>
      </c>
      <c r="U269" s="234">
        <f t="shared" si="93"/>
        <v>0</v>
      </c>
      <c r="V269" s="234">
        <f t="shared" si="93"/>
        <v>51000</v>
      </c>
    </row>
    <row r="270" spans="1:22" ht="47.25">
      <c r="A270" s="268">
        <v>1</v>
      </c>
      <c r="B270" s="239" t="s">
        <v>963</v>
      </c>
      <c r="C270" s="253" t="s">
        <v>964</v>
      </c>
      <c r="D270" s="241" t="s">
        <v>916</v>
      </c>
      <c r="E270" s="253" t="s">
        <v>484</v>
      </c>
      <c r="F270" s="253" t="s">
        <v>965</v>
      </c>
      <c r="G270" s="299">
        <v>23846</v>
      </c>
      <c r="H270" s="257"/>
      <c r="I270" s="257"/>
      <c r="J270" s="299">
        <v>23846</v>
      </c>
      <c r="K270" s="257"/>
      <c r="L270" s="257"/>
      <c r="M270" s="257"/>
      <c r="N270" s="257"/>
      <c r="O270" s="244">
        <f t="shared" si="79"/>
        <v>6596</v>
      </c>
      <c r="P270" s="228"/>
      <c r="Q270" s="228"/>
      <c r="R270" s="245">
        <v>6596</v>
      </c>
      <c r="S270" s="244">
        <f t="shared" si="80"/>
        <v>15000</v>
      </c>
      <c r="T270" s="257"/>
      <c r="U270" s="257"/>
      <c r="V270" s="288">
        <v>15000</v>
      </c>
    </row>
    <row r="271" spans="1:22" ht="47.25">
      <c r="A271" s="268">
        <v>2</v>
      </c>
      <c r="B271" s="239" t="s">
        <v>966</v>
      </c>
      <c r="C271" s="253" t="s">
        <v>967</v>
      </c>
      <c r="D271" s="241" t="s">
        <v>916</v>
      </c>
      <c r="E271" s="253" t="s">
        <v>484</v>
      </c>
      <c r="F271" s="253" t="s">
        <v>968</v>
      </c>
      <c r="G271" s="299">
        <v>22435</v>
      </c>
      <c r="H271" s="257"/>
      <c r="I271" s="257"/>
      <c r="J271" s="299">
        <v>22435</v>
      </c>
      <c r="K271" s="257"/>
      <c r="L271" s="257"/>
      <c r="M271" s="257"/>
      <c r="N271" s="257"/>
      <c r="O271" s="244">
        <f t="shared" si="79"/>
        <v>6168</v>
      </c>
      <c r="P271" s="228"/>
      <c r="Q271" s="228"/>
      <c r="R271" s="245">
        <v>6168</v>
      </c>
      <c r="S271" s="244">
        <f t="shared" si="80"/>
        <v>15000</v>
      </c>
      <c r="T271" s="257"/>
      <c r="U271" s="257"/>
      <c r="V271" s="288">
        <v>15000</v>
      </c>
    </row>
    <row r="272" spans="1:22" ht="63">
      <c r="A272" s="268">
        <v>3</v>
      </c>
      <c r="B272" s="239" t="s">
        <v>969</v>
      </c>
      <c r="C272" s="248" t="s">
        <v>970</v>
      </c>
      <c r="D272" s="248" t="s">
        <v>971</v>
      </c>
      <c r="E272" s="253" t="s">
        <v>484</v>
      </c>
      <c r="F272" s="253" t="s">
        <v>972</v>
      </c>
      <c r="G272" s="299">
        <v>47000</v>
      </c>
      <c r="H272" s="257"/>
      <c r="I272" s="257"/>
      <c r="J272" s="299">
        <v>47000</v>
      </c>
      <c r="K272" s="257"/>
      <c r="L272" s="257"/>
      <c r="M272" s="257"/>
      <c r="N272" s="257"/>
      <c r="O272" s="244">
        <f t="shared" si="79"/>
        <v>23217</v>
      </c>
      <c r="P272" s="228"/>
      <c r="Q272" s="228"/>
      <c r="R272" s="245">
        <v>23217</v>
      </c>
      <c r="S272" s="244">
        <f t="shared" si="80"/>
        <v>21000</v>
      </c>
      <c r="T272" s="257"/>
      <c r="U272" s="257"/>
      <c r="V272" s="288">
        <v>21000</v>
      </c>
    </row>
    <row r="273" spans="1:22">
      <c r="A273" s="231" t="s">
        <v>576</v>
      </c>
      <c r="B273" s="232" t="s">
        <v>452</v>
      </c>
      <c r="C273" s="257"/>
      <c r="D273" s="257"/>
      <c r="E273" s="257"/>
      <c r="F273" s="257"/>
      <c r="G273" s="234">
        <f>G274</f>
        <v>137308</v>
      </c>
      <c r="H273" s="234">
        <f t="shared" ref="H273:V274" si="94">H274</f>
        <v>0</v>
      </c>
      <c r="I273" s="234">
        <f t="shared" si="94"/>
        <v>0</v>
      </c>
      <c r="J273" s="234">
        <f t="shared" si="94"/>
        <v>131108</v>
      </c>
      <c r="K273" s="234">
        <f t="shared" si="94"/>
        <v>0</v>
      </c>
      <c r="L273" s="234">
        <f t="shared" si="94"/>
        <v>0</v>
      </c>
      <c r="M273" s="234">
        <f t="shared" si="94"/>
        <v>0</v>
      </c>
      <c r="N273" s="234">
        <f t="shared" si="94"/>
        <v>0</v>
      </c>
      <c r="O273" s="229">
        <f t="shared" si="94"/>
        <v>25484</v>
      </c>
      <c r="P273" s="234">
        <f t="shared" si="94"/>
        <v>0</v>
      </c>
      <c r="Q273" s="234">
        <f t="shared" si="94"/>
        <v>0</v>
      </c>
      <c r="R273" s="234">
        <f t="shared" si="94"/>
        <v>25484</v>
      </c>
      <c r="S273" s="229">
        <f t="shared" si="94"/>
        <v>78180</v>
      </c>
      <c r="T273" s="234">
        <f t="shared" si="94"/>
        <v>0</v>
      </c>
      <c r="U273" s="234">
        <f t="shared" si="94"/>
        <v>0</v>
      </c>
      <c r="V273" s="234">
        <f t="shared" si="94"/>
        <v>78180</v>
      </c>
    </row>
    <row r="274" spans="1:22">
      <c r="A274" s="236">
        <v>1</v>
      </c>
      <c r="B274" s="232" t="s">
        <v>429</v>
      </c>
      <c r="C274" s="257"/>
      <c r="D274" s="257"/>
      <c r="E274" s="257"/>
      <c r="F274" s="257"/>
      <c r="G274" s="234">
        <f>G275</f>
        <v>137308</v>
      </c>
      <c r="H274" s="234">
        <f t="shared" si="94"/>
        <v>0</v>
      </c>
      <c r="I274" s="234">
        <f t="shared" si="94"/>
        <v>0</v>
      </c>
      <c r="J274" s="234">
        <f t="shared" si="94"/>
        <v>131108</v>
      </c>
      <c r="K274" s="234">
        <f t="shared" si="94"/>
        <v>0</v>
      </c>
      <c r="L274" s="234">
        <f t="shared" si="94"/>
        <v>0</v>
      </c>
      <c r="M274" s="234">
        <f t="shared" si="94"/>
        <v>0</v>
      </c>
      <c r="N274" s="234">
        <f t="shared" si="94"/>
        <v>0</v>
      </c>
      <c r="O274" s="229">
        <f t="shared" si="94"/>
        <v>25484</v>
      </c>
      <c r="P274" s="234">
        <f t="shared" si="94"/>
        <v>0</v>
      </c>
      <c r="Q274" s="234">
        <f t="shared" si="94"/>
        <v>0</v>
      </c>
      <c r="R274" s="234">
        <f t="shared" si="94"/>
        <v>25484</v>
      </c>
      <c r="S274" s="229">
        <f t="shared" si="94"/>
        <v>78180</v>
      </c>
      <c r="T274" s="234">
        <f t="shared" si="94"/>
        <v>0</v>
      </c>
      <c r="U274" s="234">
        <f t="shared" si="94"/>
        <v>0</v>
      </c>
      <c r="V274" s="234">
        <f t="shared" si="94"/>
        <v>78180</v>
      </c>
    </row>
    <row r="275" spans="1:22" ht="47.25">
      <c r="A275" s="231" t="s">
        <v>86</v>
      </c>
      <c r="B275" s="237" t="s">
        <v>473</v>
      </c>
      <c r="C275" s="257"/>
      <c r="D275" s="257"/>
      <c r="E275" s="257"/>
      <c r="F275" s="257"/>
      <c r="G275" s="234">
        <f>SUM(G276:G281)</f>
        <v>137308</v>
      </c>
      <c r="H275" s="234">
        <f t="shared" ref="H275:V275" si="95">SUM(H276:H281)</f>
        <v>0</v>
      </c>
      <c r="I275" s="234">
        <f t="shared" si="95"/>
        <v>0</v>
      </c>
      <c r="J275" s="234">
        <f t="shared" si="95"/>
        <v>131108</v>
      </c>
      <c r="K275" s="234">
        <f t="shared" si="95"/>
        <v>0</v>
      </c>
      <c r="L275" s="234">
        <f t="shared" si="95"/>
        <v>0</v>
      </c>
      <c r="M275" s="234">
        <f t="shared" si="95"/>
        <v>0</v>
      </c>
      <c r="N275" s="234">
        <f t="shared" si="95"/>
        <v>0</v>
      </c>
      <c r="O275" s="229">
        <f t="shared" si="95"/>
        <v>25484</v>
      </c>
      <c r="P275" s="234">
        <f t="shared" si="95"/>
        <v>0</v>
      </c>
      <c r="Q275" s="234">
        <f t="shared" si="95"/>
        <v>0</v>
      </c>
      <c r="R275" s="234">
        <f t="shared" si="95"/>
        <v>25484</v>
      </c>
      <c r="S275" s="229">
        <f t="shared" si="95"/>
        <v>78180</v>
      </c>
      <c r="T275" s="234">
        <f t="shared" si="95"/>
        <v>0</v>
      </c>
      <c r="U275" s="234">
        <f t="shared" si="95"/>
        <v>0</v>
      </c>
      <c r="V275" s="234">
        <f t="shared" si="95"/>
        <v>78180</v>
      </c>
    </row>
    <row r="276" spans="1:22" ht="47.25">
      <c r="A276" s="268">
        <v>1</v>
      </c>
      <c r="B276" s="239" t="s">
        <v>973</v>
      </c>
      <c r="C276" s="253" t="s">
        <v>974</v>
      </c>
      <c r="D276" s="241" t="s">
        <v>916</v>
      </c>
      <c r="E276" s="253" t="s">
        <v>487</v>
      </c>
      <c r="F276" s="253" t="s">
        <v>975</v>
      </c>
      <c r="G276" s="252">
        <v>14990</v>
      </c>
      <c r="H276" s="257"/>
      <c r="I276" s="257"/>
      <c r="J276" s="252">
        <v>14990</v>
      </c>
      <c r="K276" s="257"/>
      <c r="L276" s="257"/>
      <c r="M276" s="257"/>
      <c r="N276" s="257"/>
      <c r="O276" s="244">
        <f t="shared" si="79"/>
        <v>6200</v>
      </c>
      <c r="P276" s="228"/>
      <c r="Q276" s="228"/>
      <c r="R276" s="245">
        <v>6200</v>
      </c>
      <c r="S276" s="244">
        <f t="shared" si="80"/>
        <v>6990</v>
      </c>
      <c r="T276" s="257"/>
      <c r="U276" s="257"/>
      <c r="V276" s="252">
        <v>6990</v>
      </c>
    </row>
    <row r="277" spans="1:22" ht="94.5">
      <c r="A277" s="268">
        <f>1+A276</f>
        <v>2</v>
      </c>
      <c r="B277" s="239" t="s">
        <v>976</v>
      </c>
      <c r="C277" s="253" t="s">
        <v>977</v>
      </c>
      <c r="D277" s="241" t="s">
        <v>916</v>
      </c>
      <c r="E277" s="253" t="s">
        <v>487</v>
      </c>
      <c r="F277" s="253" t="s">
        <v>978</v>
      </c>
      <c r="G277" s="252">
        <v>12800</v>
      </c>
      <c r="H277" s="257"/>
      <c r="I277" s="257"/>
      <c r="J277" s="252">
        <v>12800</v>
      </c>
      <c r="K277" s="257"/>
      <c r="L277" s="257"/>
      <c r="M277" s="257"/>
      <c r="N277" s="257"/>
      <c r="O277" s="244">
        <f t="shared" si="79"/>
        <v>2000</v>
      </c>
      <c r="P277" s="228"/>
      <c r="Q277" s="228"/>
      <c r="R277" s="245">
        <v>2000</v>
      </c>
      <c r="S277" s="244">
        <f t="shared" si="80"/>
        <v>9000</v>
      </c>
      <c r="T277" s="257"/>
      <c r="U277" s="257"/>
      <c r="V277" s="252">
        <v>9000</v>
      </c>
    </row>
    <row r="278" spans="1:22" ht="94.5">
      <c r="A278" s="268">
        <f t="shared" ref="A278:A281" si="96">1+A277</f>
        <v>3</v>
      </c>
      <c r="B278" s="239" t="s">
        <v>979</v>
      </c>
      <c r="C278" s="253" t="s">
        <v>980</v>
      </c>
      <c r="D278" s="241" t="s">
        <v>916</v>
      </c>
      <c r="E278" s="253" t="s">
        <v>487</v>
      </c>
      <c r="F278" s="253" t="s">
        <v>981</v>
      </c>
      <c r="G278" s="252">
        <v>9563</v>
      </c>
      <c r="H278" s="257"/>
      <c r="I278" s="257"/>
      <c r="J278" s="252">
        <v>9563</v>
      </c>
      <c r="K278" s="257"/>
      <c r="L278" s="257"/>
      <c r="M278" s="257"/>
      <c r="N278" s="257"/>
      <c r="O278" s="244">
        <f t="shared" si="79"/>
        <v>860</v>
      </c>
      <c r="P278" s="228"/>
      <c r="Q278" s="228"/>
      <c r="R278" s="245">
        <v>860</v>
      </c>
      <c r="S278" s="244">
        <f t="shared" si="80"/>
        <v>7190</v>
      </c>
      <c r="T278" s="257"/>
      <c r="U278" s="257"/>
      <c r="V278" s="288">
        <v>7190</v>
      </c>
    </row>
    <row r="279" spans="1:22" ht="47.25">
      <c r="A279" s="268">
        <f t="shared" si="96"/>
        <v>4</v>
      </c>
      <c r="B279" s="239" t="s">
        <v>982</v>
      </c>
      <c r="C279" s="243" t="s">
        <v>980</v>
      </c>
      <c r="D279" s="243" t="s">
        <v>983</v>
      </c>
      <c r="E279" s="253" t="s">
        <v>487</v>
      </c>
      <c r="F279" s="253" t="s">
        <v>984</v>
      </c>
      <c r="G279" s="330">
        <v>31000</v>
      </c>
      <c r="H279" s="257"/>
      <c r="I279" s="257"/>
      <c r="J279" s="330">
        <v>24800</v>
      </c>
      <c r="K279" s="257"/>
      <c r="L279" s="257"/>
      <c r="M279" s="257"/>
      <c r="N279" s="257"/>
      <c r="O279" s="244">
        <f t="shared" si="79"/>
        <v>9404</v>
      </c>
      <c r="P279" s="228"/>
      <c r="Q279" s="228"/>
      <c r="R279" s="331">
        <v>9404</v>
      </c>
      <c r="S279" s="244">
        <f t="shared" si="80"/>
        <v>14000</v>
      </c>
      <c r="T279" s="257"/>
      <c r="U279" s="257"/>
      <c r="V279" s="254">
        <v>14000</v>
      </c>
    </row>
    <row r="280" spans="1:22" ht="63">
      <c r="A280" s="268">
        <f t="shared" si="96"/>
        <v>5</v>
      </c>
      <c r="B280" s="239" t="s">
        <v>985</v>
      </c>
      <c r="C280" s="253" t="s">
        <v>977</v>
      </c>
      <c r="D280" s="242" t="s">
        <v>986</v>
      </c>
      <c r="E280" s="243" t="s">
        <v>484</v>
      </c>
      <c r="F280" s="253" t="s">
        <v>987</v>
      </c>
      <c r="G280" s="330">
        <v>30000</v>
      </c>
      <c r="H280" s="257"/>
      <c r="I280" s="257"/>
      <c r="J280" s="330">
        <v>30000</v>
      </c>
      <c r="K280" s="257"/>
      <c r="L280" s="257"/>
      <c r="M280" s="257"/>
      <c r="N280" s="257"/>
      <c r="O280" s="244">
        <f t="shared" si="79"/>
        <v>6020</v>
      </c>
      <c r="P280" s="228"/>
      <c r="Q280" s="228"/>
      <c r="R280" s="330">
        <v>6020</v>
      </c>
      <c r="S280" s="244">
        <f t="shared" si="80"/>
        <v>21000</v>
      </c>
      <c r="T280" s="257"/>
      <c r="U280" s="257"/>
      <c r="V280" s="288">
        <v>21000</v>
      </c>
    </row>
    <row r="281" spans="1:22" ht="78.75">
      <c r="A281" s="268">
        <f t="shared" si="96"/>
        <v>6</v>
      </c>
      <c r="B281" s="285" t="s">
        <v>988</v>
      </c>
      <c r="C281" s="242" t="s">
        <v>989</v>
      </c>
      <c r="D281" s="241" t="s">
        <v>990</v>
      </c>
      <c r="E281" s="242" t="s">
        <v>484</v>
      </c>
      <c r="F281" s="255" t="s">
        <v>991</v>
      </c>
      <c r="G281" s="302">
        <v>38955</v>
      </c>
      <c r="H281" s="257"/>
      <c r="I281" s="257"/>
      <c r="J281" s="251">
        <v>38955</v>
      </c>
      <c r="K281" s="257"/>
      <c r="L281" s="257"/>
      <c r="M281" s="257"/>
      <c r="N281" s="257"/>
      <c r="O281" s="244">
        <f t="shared" si="79"/>
        <v>1000</v>
      </c>
      <c r="P281" s="228"/>
      <c r="Q281" s="228"/>
      <c r="R281" s="245">
        <v>1000</v>
      </c>
      <c r="S281" s="244">
        <f t="shared" si="80"/>
        <v>20000</v>
      </c>
      <c r="T281" s="257"/>
      <c r="U281" s="257"/>
      <c r="V281" s="316">
        <v>20000</v>
      </c>
    </row>
    <row r="282" spans="1:22">
      <c r="A282" s="231" t="s">
        <v>583</v>
      </c>
      <c r="B282" s="232" t="s">
        <v>444</v>
      </c>
      <c r="C282" s="257"/>
      <c r="D282" s="257"/>
      <c r="E282" s="257"/>
      <c r="F282" s="257"/>
      <c r="G282" s="234">
        <f>G283</f>
        <v>53341</v>
      </c>
      <c r="H282" s="234">
        <f t="shared" ref="H282:V283" si="97">H283</f>
        <v>0</v>
      </c>
      <c r="I282" s="234">
        <f t="shared" si="97"/>
        <v>0</v>
      </c>
      <c r="J282" s="234">
        <f t="shared" si="97"/>
        <v>53341</v>
      </c>
      <c r="K282" s="234">
        <f t="shared" si="97"/>
        <v>0</v>
      </c>
      <c r="L282" s="234">
        <f t="shared" si="97"/>
        <v>0</v>
      </c>
      <c r="M282" s="234">
        <f t="shared" si="97"/>
        <v>0</v>
      </c>
      <c r="N282" s="234">
        <f t="shared" si="97"/>
        <v>0</v>
      </c>
      <c r="O282" s="229">
        <f t="shared" si="97"/>
        <v>8926</v>
      </c>
      <c r="P282" s="234">
        <f t="shared" si="97"/>
        <v>0</v>
      </c>
      <c r="Q282" s="234">
        <f t="shared" si="97"/>
        <v>0</v>
      </c>
      <c r="R282" s="234">
        <f t="shared" si="97"/>
        <v>8926</v>
      </c>
      <c r="S282" s="229">
        <f t="shared" si="97"/>
        <v>40000</v>
      </c>
      <c r="T282" s="234">
        <f t="shared" si="97"/>
        <v>0</v>
      </c>
      <c r="U282" s="234">
        <f t="shared" si="97"/>
        <v>0</v>
      </c>
      <c r="V282" s="234">
        <f t="shared" si="97"/>
        <v>40000</v>
      </c>
    </row>
    <row r="283" spans="1:22">
      <c r="A283" s="236">
        <v>1</v>
      </c>
      <c r="B283" s="232" t="s">
        <v>429</v>
      </c>
      <c r="C283" s="257"/>
      <c r="D283" s="257"/>
      <c r="E283" s="257"/>
      <c r="F283" s="257"/>
      <c r="G283" s="234">
        <f>G284</f>
        <v>53341</v>
      </c>
      <c r="H283" s="234">
        <f t="shared" si="97"/>
        <v>0</v>
      </c>
      <c r="I283" s="234">
        <f t="shared" si="97"/>
        <v>0</v>
      </c>
      <c r="J283" s="234">
        <f t="shared" si="97"/>
        <v>53341</v>
      </c>
      <c r="K283" s="234">
        <f t="shared" si="97"/>
        <v>0</v>
      </c>
      <c r="L283" s="234">
        <f t="shared" si="97"/>
        <v>0</v>
      </c>
      <c r="M283" s="234">
        <f t="shared" si="97"/>
        <v>0</v>
      </c>
      <c r="N283" s="234">
        <f t="shared" si="97"/>
        <v>0</v>
      </c>
      <c r="O283" s="229">
        <f t="shared" si="97"/>
        <v>8926</v>
      </c>
      <c r="P283" s="234">
        <f t="shared" si="97"/>
        <v>0</v>
      </c>
      <c r="Q283" s="234">
        <f t="shared" si="97"/>
        <v>0</v>
      </c>
      <c r="R283" s="234">
        <f t="shared" si="97"/>
        <v>8926</v>
      </c>
      <c r="S283" s="229">
        <f t="shared" si="97"/>
        <v>40000</v>
      </c>
      <c r="T283" s="234">
        <f t="shared" si="97"/>
        <v>0</v>
      </c>
      <c r="U283" s="234">
        <f t="shared" si="97"/>
        <v>0</v>
      </c>
      <c r="V283" s="234">
        <f t="shared" si="97"/>
        <v>40000</v>
      </c>
    </row>
    <row r="284" spans="1:22" ht="47.25">
      <c r="A284" s="231" t="s">
        <v>86</v>
      </c>
      <c r="B284" s="237" t="s">
        <v>473</v>
      </c>
      <c r="C284" s="257"/>
      <c r="D284" s="257"/>
      <c r="E284" s="257"/>
      <c r="F284" s="257"/>
      <c r="G284" s="234">
        <f>SUM(G285:G287)</f>
        <v>53341</v>
      </c>
      <c r="H284" s="234">
        <f t="shared" ref="H284:V284" si="98">SUM(H285:H287)</f>
        <v>0</v>
      </c>
      <c r="I284" s="234">
        <f t="shared" si="98"/>
        <v>0</v>
      </c>
      <c r="J284" s="234">
        <f t="shared" si="98"/>
        <v>53341</v>
      </c>
      <c r="K284" s="234">
        <f t="shared" si="98"/>
        <v>0</v>
      </c>
      <c r="L284" s="234">
        <f t="shared" si="98"/>
        <v>0</v>
      </c>
      <c r="M284" s="234">
        <f t="shared" si="98"/>
        <v>0</v>
      </c>
      <c r="N284" s="234">
        <f t="shared" si="98"/>
        <v>0</v>
      </c>
      <c r="O284" s="229">
        <f t="shared" si="98"/>
        <v>8926</v>
      </c>
      <c r="P284" s="234">
        <f t="shared" si="98"/>
        <v>0</v>
      </c>
      <c r="Q284" s="234">
        <f t="shared" si="98"/>
        <v>0</v>
      </c>
      <c r="R284" s="234">
        <f t="shared" si="98"/>
        <v>8926</v>
      </c>
      <c r="S284" s="229">
        <f t="shared" si="98"/>
        <v>40000</v>
      </c>
      <c r="T284" s="234">
        <f t="shared" si="98"/>
        <v>0</v>
      </c>
      <c r="U284" s="234">
        <f t="shared" si="98"/>
        <v>0</v>
      </c>
      <c r="V284" s="234">
        <f t="shared" si="98"/>
        <v>40000</v>
      </c>
    </row>
    <row r="285" spans="1:22" ht="47.25">
      <c r="A285" s="268">
        <v>1</v>
      </c>
      <c r="B285" s="239" t="s">
        <v>992</v>
      </c>
      <c r="C285" s="253" t="s">
        <v>993</v>
      </c>
      <c r="D285" s="241" t="s">
        <v>916</v>
      </c>
      <c r="E285" s="253" t="s">
        <v>484</v>
      </c>
      <c r="F285" s="253" t="s">
        <v>994</v>
      </c>
      <c r="G285" s="306">
        <v>9813</v>
      </c>
      <c r="H285" s="257"/>
      <c r="I285" s="257"/>
      <c r="J285" s="306">
        <v>9813</v>
      </c>
      <c r="K285" s="257"/>
      <c r="L285" s="257"/>
      <c r="M285" s="257"/>
      <c r="N285" s="257"/>
      <c r="O285" s="244">
        <f t="shared" si="79"/>
        <v>810</v>
      </c>
      <c r="P285" s="228"/>
      <c r="Q285" s="228"/>
      <c r="R285" s="245">
        <v>810</v>
      </c>
      <c r="S285" s="244">
        <f t="shared" si="80"/>
        <v>8000</v>
      </c>
      <c r="T285" s="257"/>
      <c r="U285" s="257"/>
      <c r="V285" s="252">
        <v>8000</v>
      </c>
    </row>
    <row r="286" spans="1:22" ht="47.25">
      <c r="A286" s="268">
        <v>2</v>
      </c>
      <c r="B286" s="239" t="s">
        <v>995</v>
      </c>
      <c r="C286" s="253" t="s">
        <v>993</v>
      </c>
      <c r="D286" s="241" t="s">
        <v>916</v>
      </c>
      <c r="E286" s="253" t="s">
        <v>484</v>
      </c>
      <c r="F286" s="253" t="s">
        <v>996</v>
      </c>
      <c r="G286" s="306">
        <v>5516</v>
      </c>
      <c r="H286" s="257"/>
      <c r="I286" s="257"/>
      <c r="J286" s="306">
        <v>5516</v>
      </c>
      <c r="K286" s="257"/>
      <c r="L286" s="257"/>
      <c r="M286" s="257"/>
      <c r="N286" s="257"/>
      <c r="O286" s="244">
        <f t="shared" si="79"/>
        <v>1016</v>
      </c>
      <c r="P286" s="228"/>
      <c r="Q286" s="228"/>
      <c r="R286" s="245">
        <v>1016</v>
      </c>
      <c r="S286" s="244">
        <f t="shared" si="80"/>
        <v>4000</v>
      </c>
      <c r="T286" s="257"/>
      <c r="U286" s="257"/>
      <c r="V286" s="252">
        <v>4000</v>
      </c>
    </row>
    <row r="287" spans="1:22" ht="47.25">
      <c r="A287" s="268">
        <v>3</v>
      </c>
      <c r="B287" s="285" t="s">
        <v>997</v>
      </c>
      <c r="C287" s="242" t="s">
        <v>340</v>
      </c>
      <c r="D287" s="241" t="s">
        <v>795</v>
      </c>
      <c r="E287" s="242" t="s">
        <v>484</v>
      </c>
      <c r="F287" s="255" t="s">
        <v>998</v>
      </c>
      <c r="G287" s="251">
        <v>38012</v>
      </c>
      <c r="H287" s="257"/>
      <c r="I287" s="257"/>
      <c r="J287" s="251">
        <v>38012</v>
      </c>
      <c r="K287" s="257"/>
      <c r="L287" s="257"/>
      <c r="M287" s="257"/>
      <c r="N287" s="257"/>
      <c r="O287" s="244">
        <f t="shared" si="79"/>
        <v>7100</v>
      </c>
      <c r="P287" s="228"/>
      <c r="Q287" s="228"/>
      <c r="R287" s="245">
        <v>7100</v>
      </c>
      <c r="S287" s="244">
        <f t="shared" si="80"/>
        <v>28000</v>
      </c>
      <c r="T287" s="257"/>
      <c r="U287" s="257"/>
      <c r="V287" s="252">
        <v>28000</v>
      </c>
    </row>
    <row r="288" spans="1:22">
      <c r="A288" s="231" t="s">
        <v>590</v>
      </c>
      <c r="B288" s="232" t="s">
        <v>202</v>
      </c>
      <c r="C288" s="257"/>
      <c r="D288" s="257"/>
      <c r="E288" s="257"/>
      <c r="F288" s="257"/>
      <c r="G288" s="234">
        <f>G289</f>
        <v>56050</v>
      </c>
      <c r="H288" s="234">
        <f t="shared" ref="H288:V290" si="99">H289</f>
        <v>0</v>
      </c>
      <c r="I288" s="234">
        <f t="shared" si="99"/>
        <v>0</v>
      </c>
      <c r="J288" s="234">
        <f t="shared" si="99"/>
        <v>56050</v>
      </c>
      <c r="K288" s="234">
        <f t="shared" si="99"/>
        <v>0</v>
      </c>
      <c r="L288" s="234">
        <f t="shared" si="99"/>
        <v>0</v>
      </c>
      <c r="M288" s="234">
        <f t="shared" si="99"/>
        <v>0</v>
      </c>
      <c r="N288" s="234">
        <f t="shared" si="99"/>
        <v>0</v>
      </c>
      <c r="O288" s="229">
        <f t="shared" si="99"/>
        <v>30000</v>
      </c>
      <c r="P288" s="234">
        <f t="shared" si="99"/>
        <v>0</v>
      </c>
      <c r="Q288" s="234">
        <f t="shared" si="99"/>
        <v>0</v>
      </c>
      <c r="R288" s="234">
        <f t="shared" si="99"/>
        <v>30000</v>
      </c>
      <c r="S288" s="229">
        <f t="shared" si="99"/>
        <v>20000</v>
      </c>
      <c r="T288" s="234">
        <f t="shared" si="99"/>
        <v>0</v>
      </c>
      <c r="U288" s="234">
        <f t="shared" si="99"/>
        <v>0</v>
      </c>
      <c r="V288" s="234">
        <f t="shared" si="99"/>
        <v>20000</v>
      </c>
    </row>
    <row r="289" spans="1:22">
      <c r="A289" s="236">
        <v>1</v>
      </c>
      <c r="B289" s="232" t="s">
        <v>429</v>
      </c>
      <c r="C289" s="257"/>
      <c r="D289" s="257"/>
      <c r="E289" s="257"/>
      <c r="F289" s="257"/>
      <c r="G289" s="234">
        <f>G290</f>
        <v>56050</v>
      </c>
      <c r="H289" s="234">
        <f t="shared" si="99"/>
        <v>0</v>
      </c>
      <c r="I289" s="234">
        <f t="shared" si="99"/>
        <v>0</v>
      </c>
      <c r="J289" s="234">
        <f t="shared" si="99"/>
        <v>56050</v>
      </c>
      <c r="K289" s="234">
        <f t="shared" si="99"/>
        <v>0</v>
      </c>
      <c r="L289" s="234">
        <f t="shared" si="99"/>
        <v>0</v>
      </c>
      <c r="M289" s="234">
        <f t="shared" si="99"/>
        <v>0</v>
      </c>
      <c r="N289" s="234">
        <f t="shared" si="99"/>
        <v>0</v>
      </c>
      <c r="O289" s="229">
        <f t="shared" si="99"/>
        <v>30000</v>
      </c>
      <c r="P289" s="234">
        <f t="shared" si="99"/>
        <v>0</v>
      </c>
      <c r="Q289" s="234">
        <f t="shared" si="99"/>
        <v>0</v>
      </c>
      <c r="R289" s="234">
        <f t="shared" si="99"/>
        <v>30000</v>
      </c>
      <c r="S289" s="229">
        <f t="shared" si="99"/>
        <v>20000</v>
      </c>
      <c r="T289" s="234">
        <f t="shared" si="99"/>
        <v>0</v>
      </c>
      <c r="U289" s="234">
        <f t="shared" si="99"/>
        <v>0</v>
      </c>
      <c r="V289" s="234">
        <f t="shared" si="99"/>
        <v>20000</v>
      </c>
    </row>
    <row r="290" spans="1:22" ht="47.25">
      <c r="A290" s="231" t="s">
        <v>86</v>
      </c>
      <c r="B290" s="237" t="s">
        <v>473</v>
      </c>
      <c r="C290" s="257"/>
      <c r="D290" s="257"/>
      <c r="E290" s="257"/>
      <c r="F290" s="257"/>
      <c r="G290" s="234">
        <f>G291</f>
        <v>56050</v>
      </c>
      <c r="H290" s="234">
        <f t="shared" si="99"/>
        <v>0</v>
      </c>
      <c r="I290" s="234">
        <f t="shared" si="99"/>
        <v>0</v>
      </c>
      <c r="J290" s="234">
        <f t="shared" si="99"/>
        <v>56050</v>
      </c>
      <c r="K290" s="234">
        <f t="shared" si="99"/>
        <v>0</v>
      </c>
      <c r="L290" s="234">
        <f t="shared" si="99"/>
        <v>0</v>
      </c>
      <c r="M290" s="234">
        <f t="shared" si="99"/>
        <v>0</v>
      </c>
      <c r="N290" s="234">
        <f t="shared" si="99"/>
        <v>0</v>
      </c>
      <c r="O290" s="229">
        <f t="shared" si="99"/>
        <v>30000</v>
      </c>
      <c r="P290" s="234">
        <f t="shared" si="99"/>
        <v>0</v>
      </c>
      <c r="Q290" s="234">
        <f t="shared" si="99"/>
        <v>0</v>
      </c>
      <c r="R290" s="234">
        <f t="shared" si="99"/>
        <v>30000</v>
      </c>
      <c r="S290" s="229">
        <f t="shared" si="99"/>
        <v>20000</v>
      </c>
      <c r="T290" s="234">
        <f t="shared" si="99"/>
        <v>0</v>
      </c>
      <c r="U290" s="234">
        <f t="shared" si="99"/>
        <v>0</v>
      </c>
      <c r="V290" s="234">
        <f t="shared" si="99"/>
        <v>20000</v>
      </c>
    </row>
    <row r="291" spans="1:22" ht="63">
      <c r="A291" s="268">
        <v>1</v>
      </c>
      <c r="B291" s="332" t="s">
        <v>999</v>
      </c>
      <c r="C291" s="233" t="s">
        <v>1000</v>
      </c>
      <c r="D291" s="267" t="s">
        <v>476</v>
      </c>
      <c r="E291" s="267" t="s">
        <v>581</v>
      </c>
      <c r="F291" s="304" t="s">
        <v>1001</v>
      </c>
      <c r="G291" s="321">
        <v>56050</v>
      </c>
      <c r="H291" s="257"/>
      <c r="I291" s="257"/>
      <c r="J291" s="321">
        <v>56050</v>
      </c>
      <c r="K291" s="257"/>
      <c r="L291" s="257"/>
      <c r="M291" s="257"/>
      <c r="N291" s="257"/>
      <c r="O291" s="244">
        <f t="shared" ref="O291:O354" si="100">R291</f>
        <v>30000</v>
      </c>
      <c r="P291" s="228"/>
      <c r="Q291" s="228"/>
      <c r="R291" s="333">
        <v>30000</v>
      </c>
      <c r="S291" s="244">
        <f t="shared" ref="S291:S354" si="101">V291</f>
        <v>20000</v>
      </c>
      <c r="T291" s="257"/>
      <c r="U291" s="257"/>
      <c r="V291" s="252">
        <v>20000</v>
      </c>
    </row>
    <row r="292" spans="1:22">
      <c r="A292" s="231" t="s">
        <v>606</v>
      </c>
      <c r="B292" s="232" t="s">
        <v>431</v>
      </c>
      <c r="C292" s="257"/>
      <c r="D292" s="257"/>
      <c r="E292" s="257"/>
      <c r="F292" s="257"/>
      <c r="G292" s="234">
        <f>G293</f>
        <v>383579</v>
      </c>
      <c r="H292" s="234">
        <f t="shared" ref="H292:V293" si="102">H293</f>
        <v>0</v>
      </c>
      <c r="I292" s="234">
        <f t="shared" si="102"/>
        <v>0</v>
      </c>
      <c r="J292" s="234">
        <f t="shared" si="102"/>
        <v>383579</v>
      </c>
      <c r="K292" s="234">
        <f t="shared" si="102"/>
        <v>0</v>
      </c>
      <c r="L292" s="234">
        <f t="shared" si="102"/>
        <v>0</v>
      </c>
      <c r="M292" s="234">
        <f t="shared" si="102"/>
        <v>0</v>
      </c>
      <c r="N292" s="234">
        <f t="shared" si="102"/>
        <v>0</v>
      </c>
      <c r="O292" s="229">
        <f t="shared" si="102"/>
        <v>6918</v>
      </c>
      <c r="P292" s="234">
        <f t="shared" si="102"/>
        <v>0</v>
      </c>
      <c r="Q292" s="234">
        <f t="shared" si="102"/>
        <v>0</v>
      </c>
      <c r="R292" s="234">
        <f t="shared" si="102"/>
        <v>6918</v>
      </c>
      <c r="S292" s="229">
        <f t="shared" si="102"/>
        <v>210000</v>
      </c>
      <c r="T292" s="234">
        <f t="shared" si="102"/>
        <v>0</v>
      </c>
      <c r="U292" s="234">
        <f t="shared" si="102"/>
        <v>0</v>
      </c>
      <c r="V292" s="234">
        <f t="shared" si="102"/>
        <v>210000</v>
      </c>
    </row>
    <row r="293" spans="1:22">
      <c r="A293" s="236">
        <v>1</v>
      </c>
      <c r="B293" s="232" t="s">
        <v>429</v>
      </c>
      <c r="C293" s="257"/>
      <c r="D293" s="257"/>
      <c r="E293" s="257"/>
      <c r="F293" s="257"/>
      <c r="G293" s="234">
        <f>G294</f>
        <v>383579</v>
      </c>
      <c r="H293" s="234">
        <f t="shared" si="102"/>
        <v>0</v>
      </c>
      <c r="I293" s="234">
        <f t="shared" si="102"/>
        <v>0</v>
      </c>
      <c r="J293" s="234">
        <f t="shared" si="102"/>
        <v>383579</v>
      </c>
      <c r="K293" s="234">
        <f t="shared" si="102"/>
        <v>0</v>
      </c>
      <c r="L293" s="234">
        <f t="shared" si="102"/>
        <v>0</v>
      </c>
      <c r="M293" s="234">
        <f t="shared" si="102"/>
        <v>0</v>
      </c>
      <c r="N293" s="234">
        <f t="shared" si="102"/>
        <v>0</v>
      </c>
      <c r="O293" s="229">
        <f t="shared" si="102"/>
        <v>6918</v>
      </c>
      <c r="P293" s="234">
        <f t="shared" si="102"/>
        <v>0</v>
      </c>
      <c r="Q293" s="234">
        <f t="shared" si="102"/>
        <v>0</v>
      </c>
      <c r="R293" s="234">
        <f t="shared" si="102"/>
        <v>6918</v>
      </c>
      <c r="S293" s="229">
        <f t="shared" si="102"/>
        <v>210000</v>
      </c>
      <c r="T293" s="234">
        <f t="shared" si="102"/>
        <v>0</v>
      </c>
      <c r="U293" s="234">
        <f t="shared" si="102"/>
        <v>0</v>
      </c>
      <c r="V293" s="234">
        <f t="shared" si="102"/>
        <v>210000</v>
      </c>
    </row>
    <row r="294" spans="1:22" ht="47.25">
      <c r="A294" s="231" t="s">
        <v>86</v>
      </c>
      <c r="B294" s="237" t="s">
        <v>473</v>
      </c>
      <c r="C294" s="257"/>
      <c r="D294" s="257"/>
      <c r="E294" s="257"/>
      <c r="F294" s="257"/>
      <c r="G294" s="229">
        <f t="shared" ref="G294:R294" si="103">SUM(G295:G296)</f>
        <v>383579</v>
      </c>
      <c r="H294" s="229">
        <f t="shared" si="103"/>
        <v>0</v>
      </c>
      <c r="I294" s="229">
        <f t="shared" si="103"/>
        <v>0</v>
      </c>
      <c r="J294" s="229">
        <f t="shared" si="103"/>
        <v>383579</v>
      </c>
      <c r="K294" s="229">
        <f t="shared" si="103"/>
        <v>0</v>
      </c>
      <c r="L294" s="229">
        <f t="shared" si="103"/>
        <v>0</v>
      </c>
      <c r="M294" s="229">
        <f t="shared" si="103"/>
        <v>0</v>
      </c>
      <c r="N294" s="229">
        <f t="shared" si="103"/>
        <v>0</v>
      </c>
      <c r="O294" s="229">
        <f t="shared" si="103"/>
        <v>6918</v>
      </c>
      <c r="P294" s="229">
        <f t="shared" si="103"/>
        <v>0</v>
      </c>
      <c r="Q294" s="229">
        <f t="shared" si="103"/>
        <v>0</v>
      </c>
      <c r="R294" s="229">
        <f t="shared" si="103"/>
        <v>6918</v>
      </c>
      <c r="S294" s="229">
        <f>SUM(S295:S296)</f>
        <v>210000</v>
      </c>
      <c r="T294" s="229">
        <f t="shared" ref="T294:V294" si="104">SUM(T295:T296)</f>
        <v>0</v>
      </c>
      <c r="U294" s="229">
        <f t="shared" si="104"/>
        <v>0</v>
      </c>
      <c r="V294" s="229">
        <f t="shared" si="104"/>
        <v>210000</v>
      </c>
    </row>
    <row r="295" spans="1:22" ht="47.25">
      <c r="A295" s="268">
        <v>1</v>
      </c>
      <c r="B295" s="285" t="s">
        <v>1002</v>
      </c>
      <c r="C295" s="242" t="s">
        <v>299</v>
      </c>
      <c r="D295" s="241" t="s">
        <v>1003</v>
      </c>
      <c r="E295" s="242" t="s">
        <v>719</v>
      </c>
      <c r="F295" s="253" t="s">
        <v>1004</v>
      </c>
      <c r="G295" s="317">
        <v>272608</v>
      </c>
      <c r="H295" s="257"/>
      <c r="I295" s="257"/>
      <c r="J295" s="317">
        <v>272608</v>
      </c>
      <c r="K295" s="257"/>
      <c r="L295" s="257"/>
      <c r="M295" s="257"/>
      <c r="N295" s="257"/>
      <c r="O295" s="244">
        <f t="shared" si="100"/>
        <v>1918</v>
      </c>
      <c r="P295" s="228"/>
      <c r="Q295" s="228"/>
      <c r="R295" s="245">
        <v>1918</v>
      </c>
      <c r="S295" s="244">
        <f t="shared" si="101"/>
        <v>140000</v>
      </c>
      <c r="T295" s="257"/>
      <c r="U295" s="257"/>
      <c r="V295" s="316">
        <v>140000</v>
      </c>
    </row>
    <row r="296" spans="1:22" ht="47.25">
      <c r="A296" s="268">
        <v>2</v>
      </c>
      <c r="B296" s="261" t="s">
        <v>1005</v>
      </c>
      <c r="C296" s="242" t="s">
        <v>1006</v>
      </c>
      <c r="D296" s="262" t="s">
        <v>1007</v>
      </c>
      <c r="E296" s="262" t="s">
        <v>477</v>
      </c>
      <c r="F296" s="242" t="s">
        <v>1008</v>
      </c>
      <c r="G296" s="245">
        <v>110971</v>
      </c>
      <c r="H296" s="257"/>
      <c r="I296" s="257"/>
      <c r="J296" s="245">
        <v>110971</v>
      </c>
      <c r="K296" s="257"/>
      <c r="L296" s="257"/>
      <c r="M296" s="257"/>
      <c r="N296" s="257"/>
      <c r="O296" s="244">
        <f t="shared" si="100"/>
        <v>5000</v>
      </c>
      <c r="P296" s="228"/>
      <c r="Q296" s="228"/>
      <c r="R296" s="245">
        <v>5000</v>
      </c>
      <c r="S296" s="244">
        <f t="shared" si="101"/>
        <v>70000</v>
      </c>
      <c r="T296" s="257"/>
      <c r="U296" s="257"/>
      <c r="V296" s="245">
        <v>70000</v>
      </c>
    </row>
    <row r="297" spans="1:22">
      <c r="A297" s="231" t="s">
        <v>620</v>
      </c>
      <c r="B297" s="232" t="s">
        <v>447</v>
      </c>
      <c r="C297" s="257"/>
      <c r="D297" s="257"/>
      <c r="E297" s="257"/>
      <c r="F297" s="257"/>
      <c r="G297" s="234">
        <f>G298</f>
        <v>3750</v>
      </c>
      <c r="H297" s="234">
        <f t="shared" ref="H297:V299" si="105">H298</f>
        <v>0</v>
      </c>
      <c r="I297" s="234">
        <f t="shared" si="105"/>
        <v>0</v>
      </c>
      <c r="J297" s="234">
        <f t="shared" si="105"/>
        <v>3750</v>
      </c>
      <c r="K297" s="234">
        <f t="shared" si="105"/>
        <v>0</v>
      </c>
      <c r="L297" s="234">
        <f t="shared" si="105"/>
        <v>0</v>
      </c>
      <c r="M297" s="234">
        <f t="shared" si="105"/>
        <v>0</v>
      </c>
      <c r="N297" s="234">
        <f t="shared" si="105"/>
        <v>0</v>
      </c>
      <c r="O297" s="229">
        <f t="shared" si="105"/>
        <v>2026</v>
      </c>
      <c r="P297" s="234">
        <f t="shared" si="105"/>
        <v>0</v>
      </c>
      <c r="Q297" s="234">
        <f t="shared" si="105"/>
        <v>0</v>
      </c>
      <c r="R297" s="234">
        <f t="shared" si="105"/>
        <v>2026</v>
      </c>
      <c r="S297" s="229">
        <f t="shared" si="105"/>
        <v>1300</v>
      </c>
      <c r="T297" s="234">
        <f t="shared" si="105"/>
        <v>0</v>
      </c>
      <c r="U297" s="234">
        <f t="shared" si="105"/>
        <v>0</v>
      </c>
      <c r="V297" s="234">
        <f t="shared" si="105"/>
        <v>1300</v>
      </c>
    </row>
    <row r="298" spans="1:22">
      <c r="A298" s="236">
        <v>1</v>
      </c>
      <c r="B298" s="232" t="s">
        <v>429</v>
      </c>
      <c r="C298" s="257"/>
      <c r="D298" s="257"/>
      <c r="E298" s="257"/>
      <c r="F298" s="257"/>
      <c r="G298" s="234">
        <f>G299</f>
        <v>3750</v>
      </c>
      <c r="H298" s="234">
        <f t="shared" si="105"/>
        <v>0</v>
      </c>
      <c r="I298" s="234">
        <f t="shared" si="105"/>
        <v>0</v>
      </c>
      <c r="J298" s="234">
        <f t="shared" si="105"/>
        <v>3750</v>
      </c>
      <c r="K298" s="234">
        <f t="shared" si="105"/>
        <v>0</v>
      </c>
      <c r="L298" s="234">
        <f t="shared" si="105"/>
        <v>0</v>
      </c>
      <c r="M298" s="234">
        <f t="shared" si="105"/>
        <v>0</v>
      </c>
      <c r="N298" s="234">
        <f t="shared" si="105"/>
        <v>0</v>
      </c>
      <c r="O298" s="229">
        <f t="shared" si="105"/>
        <v>2026</v>
      </c>
      <c r="P298" s="234">
        <f t="shared" si="105"/>
        <v>0</v>
      </c>
      <c r="Q298" s="234">
        <f t="shared" si="105"/>
        <v>0</v>
      </c>
      <c r="R298" s="234">
        <f t="shared" si="105"/>
        <v>2026</v>
      </c>
      <c r="S298" s="229">
        <f t="shared" si="105"/>
        <v>1300</v>
      </c>
      <c r="T298" s="234">
        <f t="shared" si="105"/>
        <v>0</v>
      </c>
      <c r="U298" s="234">
        <f t="shared" si="105"/>
        <v>0</v>
      </c>
      <c r="V298" s="234">
        <f t="shared" si="105"/>
        <v>1300</v>
      </c>
    </row>
    <row r="299" spans="1:22" ht="47.25">
      <c r="A299" s="231" t="s">
        <v>86</v>
      </c>
      <c r="B299" s="237" t="s">
        <v>473</v>
      </c>
      <c r="C299" s="257"/>
      <c r="D299" s="257"/>
      <c r="E299" s="257"/>
      <c r="F299" s="257"/>
      <c r="G299" s="234">
        <f>G300</f>
        <v>3750</v>
      </c>
      <c r="H299" s="234">
        <f t="shared" si="105"/>
        <v>0</v>
      </c>
      <c r="I299" s="234">
        <f t="shared" si="105"/>
        <v>0</v>
      </c>
      <c r="J299" s="234">
        <f t="shared" si="105"/>
        <v>3750</v>
      </c>
      <c r="K299" s="234">
        <f t="shared" si="105"/>
        <v>0</v>
      </c>
      <c r="L299" s="234">
        <f t="shared" si="105"/>
        <v>0</v>
      </c>
      <c r="M299" s="234">
        <f t="shared" si="105"/>
        <v>0</v>
      </c>
      <c r="N299" s="234">
        <f t="shared" si="105"/>
        <v>0</v>
      </c>
      <c r="O299" s="229">
        <f t="shared" si="105"/>
        <v>2026</v>
      </c>
      <c r="P299" s="234">
        <f t="shared" si="105"/>
        <v>0</v>
      </c>
      <c r="Q299" s="234">
        <f t="shared" si="105"/>
        <v>0</v>
      </c>
      <c r="R299" s="234">
        <f t="shared" si="105"/>
        <v>2026</v>
      </c>
      <c r="S299" s="229">
        <f t="shared" si="105"/>
        <v>1300</v>
      </c>
      <c r="T299" s="234">
        <f t="shared" si="105"/>
        <v>0</v>
      </c>
      <c r="U299" s="234">
        <f t="shared" si="105"/>
        <v>0</v>
      </c>
      <c r="V299" s="234">
        <f>V300</f>
        <v>1300</v>
      </c>
    </row>
    <row r="300" spans="1:22" ht="94.5">
      <c r="A300" s="268">
        <v>1</v>
      </c>
      <c r="B300" s="261" t="s">
        <v>1009</v>
      </c>
      <c r="C300" s="238" t="s">
        <v>1010</v>
      </c>
      <c r="D300" s="233" t="s">
        <v>1011</v>
      </c>
      <c r="E300" s="334" t="s">
        <v>487</v>
      </c>
      <c r="F300" s="243" t="s">
        <v>1012</v>
      </c>
      <c r="G300" s="245">
        <v>3750</v>
      </c>
      <c r="H300" s="257"/>
      <c r="I300" s="257"/>
      <c r="J300" s="245">
        <v>3750</v>
      </c>
      <c r="K300" s="257"/>
      <c r="L300" s="257"/>
      <c r="M300" s="257"/>
      <c r="N300" s="257"/>
      <c r="O300" s="244">
        <f t="shared" si="100"/>
        <v>2026</v>
      </c>
      <c r="P300" s="228"/>
      <c r="Q300" s="228"/>
      <c r="R300" s="245">
        <v>2026</v>
      </c>
      <c r="S300" s="244">
        <f t="shared" si="101"/>
        <v>1300</v>
      </c>
      <c r="T300" s="257"/>
      <c r="U300" s="257"/>
      <c r="V300" s="245">
        <v>1300</v>
      </c>
    </row>
    <row r="301" spans="1:22">
      <c r="A301" s="231" t="s">
        <v>1013</v>
      </c>
      <c r="B301" s="232" t="s">
        <v>453</v>
      </c>
      <c r="C301" s="257"/>
      <c r="D301" s="257"/>
      <c r="E301" s="257"/>
      <c r="F301" s="257"/>
      <c r="G301" s="234">
        <f>G302</f>
        <v>85000</v>
      </c>
      <c r="H301" s="234">
        <f t="shared" ref="H301:V303" si="106">H302</f>
        <v>0</v>
      </c>
      <c r="I301" s="234">
        <f t="shared" si="106"/>
        <v>0</v>
      </c>
      <c r="J301" s="234">
        <f t="shared" si="106"/>
        <v>85000</v>
      </c>
      <c r="K301" s="234">
        <f t="shared" si="106"/>
        <v>0</v>
      </c>
      <c r="L301" s="234">
        <f t="shared" si="106"/>
        <v>0</v>
      </c>
      <c r="M301" s="234">
        <f t="shared" si="106"/>
        <v>0</v>
      </c>
      <c r="N301" s="234">
        <f t="shared" si="106"/>
        <v>0</v>
      </c>
      <c r="O301" s="229">
        <f t="shared" si="106"/>
        <v>45695</v>
      </c>
      <c r="P301" s="234">
        <f t="shared" si="106"/>
        <v>0</v>
      </c>
      <c r="Q301" s="234">
        <f t="shared" si="106"/>
        <v>0</v>
      </c>
      <c r="R301" s="234">
        <f t="shared" si="106"/>
        <v>45695</v>
      </c>
      <c r="S301" s="229">
        <f t="shared" si="106"/>
        <v>22000</v>
      </c>
      <c r="T301" s="234">
        <f t="shared" si="106"/>
        <v>0</v>
      </c>
      <c r="U301" s="234">
        <f t="shared" si="106"/>
        <v>0</v>
      </c>
      <c r="V301" s="234">
        <f t="shared" si="106"/>
        <v>22000</v>
      </c>
    </row>
    <row r="302" spans="1:22">
      <c r="A302" s="236">
        <v>1</v>
      </c>
      <c r="B302" s="232" t="s">
        <v>429</v>
      </c>
      <c r="C302" s="257"/>
      <c r="D302" s="257"/>
      <c r="E302" s="257"/>
      <c r="F302" s="257"/>
      <c r="G302" s="234">
        <f>G303</f>
        <v>85000</v>
      </c>
      <c r="H302" s="234">
        <f t="shared" si="106"/>
        <v>0</v>
      </c>
      <c r="I302" s="234">
        <f t="shared" si="106"/>
        <v>0</v>
      </c>
      <c r="J302" s="234">
        <f t="shared" si="106"/>
        <v>85000</v>
      </c>
      <c r="K302" s="234">
        <f t="shared" si="106"/>
        <v>0</v>
      </c>
      <c r="L302" s="234">
        <f t="shared" si="106"/>
        <v>0</v>
      </c>
      <c r="M302" s="234">
        <f t="shared" si="106"/>
        <v>0</v>
      </c>
      <c r="N302" s="234">
        <f t="shared" si="106"/>
        <v>0</v>
      </c>
      <c r="O302" s="229">
        <f t="shared" si="106"/>
        <v>45695</v>
      </c>
      <c r="P302" s="234">
        <f t="shared" si="106"/>
        <v>0</v>
      </c>
      <c r="Q302" s="234">
        <f t="shared" si="106"/>
        <v>0</v>
      </c>
      <c r="R302" s="234">
        <f t="shared" si="106"/>
        <v>45695</v>
      </c>
      <c r="S302" s="229">
        <f t="shared" si="106"/>
        <v>22000</v>
      </c>
      <c r="T302" s="234">
        <f t="shared" si="106"/>
        <v>0</v>
      </c>
      <c r="U302" s="234">
        <f t="shared" si="106"/>
        <v>0</v>
      </c>
      <c r="V302" s="234">
        <f t="shared" si="106"/>
        <v>22000</v>
      </c>
    </row>
    <row r="303" spans="1:22" ht="47.25">
      <c r="A303" s="231" t="s">
        <v>86</v>
      </c>
      <c r="B303" s="237" t="s">
        <v>473</v>
      </c>
      <c r="C303" s="257"/>
      <c r="D303" s="257"/>
      <c r="E303" s="257"/>
      <c r="F303" s="257"/>
      <c r="G303" s="234">
        <f>G304</f>
        <v>85000</v>
      </c>
      <c r="H303" s="234">
        <f t="shared" si="106"/>
        <v>0</v>
      </c>
      <c r="I303" s="234">
        <f t="shared" si="106"/>
        <v>0</v>
      </c>
      <c r="J303" s="234">
        <f t="shared" si="106"/>
        <v>85000</v>
      </c>
      <c r="K303" s="234">
        <f t="shared" si="106"/>
        <v>0</v>
      </c>
      <c r="L303" s="234">
        <f t="shared" si="106"/>
        <v>0</v>
      </c>
      <c r="M303" s="234">
        <f t="shared" si="106"/>
        <v>0</v>
      </c>
      <c r="N303" s="234">
        <f t="shared" si="106"/>
        <v>0</v>
      </c>
      <c r="O303" s="229">
        <f t="shared" si="106"/>
        <v>45695</v>
      </c>
      <c r="P303" s="234">
        <f t="shared" si="106"/>
        <v>0</v>
      </c>
      <c r="Q303" s="234">
        <f t="shared" si="106"/>
        <v>0</v>
      </c>
      <c r="R303" s="234">
        <f t="shared" si="106"/>
        <v>45695</v>
      </c>
      <c r="S303" s="229">
        <f t="shared" si="106"/>
        <v>22000</v>
      </c>
      <c r="T303" s="234">
        <f t="shared" si="106"/>
        <v>0</v>
      </c>
      <c r="U303" s="234">
        <f t="shared" si="106"/>
        <v>0</v>
      </c>
      <c r="V303" s="234">
        <f t="shared" si="106"/>
        <v>22000</v>
      </c>
    </row>
    <row r="304" spans="1:22" ht="47.25">
      <c r="A304" s="268">
        <v>1</v>
      </c>
      <c r="B304" s="282" t="s">
        <v>1014</v>
      </c>
      <c r="C304" s="262" t="s">
        <v>276</v>
      </c>
      <c r="D304" s="262" t="s">
        <v>1015</v>
      </c>
      <c r="E304" s="262" t="s">
        <v>694</v>
      </c>
      <c r="F304" s="267" t="s">
        <v>1016</v>
      </c>
      <c r="G304" s="263">
        <v>85000</v>
      </c>
      <c r="H304" s="257"/>
      <c r="I304" s="257"/>
      <c r="J304" s="263">
        <v>85000</v>
      </c>
      <c r="K304" s="257"/>
      <c r="L304" s="257"/>
      <c r="M304" s="257"/>
      <c r="N304" s="257"/>
      <c r="O304" s="244">
        <f t="shared" si="100"/>
        <v>45695</v>
      </c>
      <c r="P304" s="228"/>
      <c r="Q304" s="228"/>
      <c r="R304" s="335">
        <v>45695</v>
      </c>
      <c r="S304" s="244">
        <f t="shared" si="101"/>
        <v>22000</v>
      </c>
      <c r="T304" s="257"/>
      <c r="U304" s="257"/>
      <c r="V304" s="245">
        <v>22000</v>
      </c>
    </row>
    <row r="305" spans="1:22">
      <c r="A305" s="231" t="s">
        <v>1017</v>
      </c>
      <c r="B305" s="232" t="s">
        <v>446</v>
      </c>
      <c r="C305" s="257"/>
      <c r="D305" s="257"/>
      <c r="E305" s="257"/>
      <c r="F305" s="257"/>
      <c r="G305" s="234">
        <f>G306</f>
        <v>27000</v>
      </c>
      <c r="H305" s="234">
        <f t="shared" ref="H305:V306" si="107">H306</f>
        <v>0</v>
      </c>
      <c r="I305" s="234">
        <f t="shared" si="107"/>
        <v>0</v>
      </c>
      <c r="J305" s="234">
        <f t="shared" si="107"/>
        <v>27000</v>
      </c>
      <c r="K305" s="234">
        <f t="shared" si="107"/>
        <v>0</v>
      </c>
      <c r="L305" s="234">
        <f t="shared" si="107"/>
        <v>0</v>
      </c>
      <c r="M305" s="234">
        <f t="shared" si="107"/>
        <v>0</v>
      </c>
      <c r="N305" s="234">
        <f t="shared" si="107"/>
        <v>0</v>
      </c>
      <c r="O305" s="229">
        <f t="shared" si="107"/>
        <v>9017</v>
      </c>
      <c r="P305" s="234">
        <f t="shared" si="107"/>
        <v>0</v>
      </c>
      <c r="Q305" s="234">
        <f t="shared" si="107"/>
        <v>0</v>
      </c>
      <c r="R305" s="234">
        <f t="shared" si="107"/>
        <v>9017</v>
      </c>
      <c r="S305" s="229">
        <f t="shared" si="107"/>
        <v>16500</v>
      </c>
      <c r="T305" s="234">
        <f t="shared" si="107"/>
        <v>0</v>
      </c>
      <c r="U305" s="234">
        <f t="shared" si="107"/>
        <v>0</v>
      </c>
      <c r="V305" s="234">
        <f t="shared" si="107"/>
        <v>16500</v>
      </c>
    </row>
    <row r="306" spans="1:22">
      <c r="A306" s="236">
        <v>1</v>
      </c>
      <c r="B306" s="232" t="s">
        <v>429</v>
      </c>
      <c r="C306" s="257"/>
      <c r="D306" s="257"/>
      <c r="E306" s="257"/>
      <c r="F306" s="257"/>
      <c r="G306" s="234">
        <f>G307</f>
        <v>27000</v>
      </c>
      <c r="H306" s="234">
        <f t="shared" si="107"/>
        <v>0</v>
      </c>
      <c r="I306" s="234">
        <f t="shared" si="107"/>
        <v>0</v>
      </c>
      <c r="J306" s="234">
        <f t="shared" si="107"/>
        <v>27000</v>
      </c>
      <c r="K306" s="234">
        <f t="shared" si="107"/>
        <v>0</v>
      </c>
      <c r="L306" s="234">
        <f t="shared" si="107"/>
        <v>0</v>
      </c>
      <c r="M306" s="234">
        <f t="shared" si="107"/>
        <v>0</v>
      </c>
      <c r="N306" s="234">
        <f t="shared" si="107"/>
        <v>0</v>
      </c>
      <c r="O306" s="229">
        <f t="shared" si="107"/>
        <v>9017</v>
      </c>
      <c r="P306" s="234">
        <f t="shared" si="107"/>
        <v>0</v>
      </c>
      <c r="Q306" s="234">
        <f t="shared" si="107"/>
        <v>0</v>
      </c>
      <c r="R306" s="234">
        <f t="shared" si="107"/>
        <v>9017</v>
      </c>
      <c r="S306" s="229">
        <f t="shared" si="107"/>
        <v>16500</v>
      </c>
      <c r="T306" s="234">
        <f t="shared" si="107"/>
        <v>0</v>
      </c>
      <c r="U306" s="234">
        <f t="shared" si="107"/>
        <v>0</v>
      </c>
      <c r="V306" s="234">
        <f t="shared" si="107"/>
        <v>16500</v>
      </c>
    </row>
    <row r="307" spans="1:22" ht="47.25">
      <c r="A307" s="231" t="s">
        <v>86</v>
      </c>
      <c r="B307" s="237" t="s">
        <v>473</v>
      </c>
      <c r="C307" s="257"/>
      <c r="D307" s="257"/>
      <c r="E307" s="257"/>
      <c r="F307" s="257"/>
      <c r="G307" s="234">
        <f>SUM(G308:G309)</f>
        <v>27000</v>
      </c>
      <c r="H307" s="234">
        <f t="shared" ref="H307:V307" si="108">SUM(H308:H309)</f>
        <v>0</v>
      </c>
      <c r="I307" s="234">
        <f t="shared" si="108"/>
        <v>0</v>
      </c>
      <c r="J307" s="234">
        <f t="shared" si="108"/>
        <v>27000</v>
      </c>
      <c r="K307" s="234">
        <f t="shared" si="108"/>
        <v>0</v>
      </c>
      <c r="L307" s="234">
        <f t="shared" si="108"/>
        <v>0</v>
      </c>
      <c r="M307" s="234">
        <f t="shared" si="108"/>
        <v>0</v>
      </c>
      <c r="N307" s="234">
        <f t="shared" si="108"/>
        <v>0</v>
      </c>
      <c r="O307" s="229">
        <f t="shared" si="108"/>
        <v>9017</v>
      </c>
      <c r="P307" s="234">
        <f t="shared" si="108"/>
        <v>0</v>
      </c>
      <c r="Q307" s="234">
        <f t="shared" si="108"/>
        <v>0</v>
      </c>
      <c r="R307" s="234">
        <f t="shared" si="108"/>
        <v>9017</v>
      </c>
      <c r="S307" s="229">
        <f>SUM(S308:S309)</f>
        <v>16500</v>
      </c>
      <c r="T307" s="234">
        <f t="shared" si="108"/>
        <v>0</v>
      </c>
      <c r="U307" s="234">
        <f t="shared" si="108"/>
        <v>0</v>
      </c>
      <c r="V307" s="234">
        <f t="shared" si="108"/>
        <v>16500</v>
      </c>
    </row>
    <row r="308" spans="1:22" ht="94.5">
      <c r="A308" s="268">
        <v>1</v>
      </c>
      <c r="B308" s="336" t="s">
        <v>1018</v>
      </c>
      <c r="C308" s="248" t="s">
        <v>1019</v>
      </c>
      <c r="D308" s="241" t="s">
        <v>795</v>
      </c>
      <c r="E308" s="233" t="s">
        <v>498</v>
      </c>
      <c r="F308" s="299" t="s">
        <v>1020</v>
      </c>
      <c r="G308" s="251">
        <v>6000</v>
      </c>
      <c r="H308" s="257"/>
      <c r="I308" s="257"/>
      <c r="J308" s="251">
        <v>6000</v>
      </c>
      <c r="K308" s="257"/>
      <c r="L308" s="257"/>
      <c r="M308" s="257"/>
      <c r="N308" s="257"/>
      <c r="O308" s="244">
        <f t="shared" si="100"/>
        <v>3017</v>
      </c>
      <c r="P308" s="228"/>
      <c r="Q308" s="228"/>
      <c r="R308" s="153">
        <v>3017</v>
      </c>
      <c r="S308" s="244">
        <f t="shared" si="101"/>
        <v>2500</v>
      </c>
      <c r="T308" s="257"/>
      <c r="U308" s="257"/>
      <c r="V308" s="245">
        <v>2500</v>
      </c>
    </row>
    <row r="309" spans="1:22" ht="94.5">
      <c r="A309" s="268">
        <v>2</v>
      </c>
      <c r="B309" s="285" t="s">
        <v>1021</v>
      </c>
      <c r="C309" s="240" t="s">
        <v>311</v>
      </c>
      <c r="D309" s="241" t="s">
        <v>1022</v>
      </c>
      <c r="E309" s="242" t="s">
        <v>484</v>
      </c>
      <c r="F309" s="255" t="s">
        <v>1023</v>
      </c>
      <c r="G309" s="251">
        <v>21000</v>
      </c>
      <c r="H309" s="257"/>
      <c r="I309" s="257"/>
      <c r="J309" s="251">
        <v>21000</v>
      </c>
      <c r="K309" s="257"/>
      <c r="L309" s="257"/>
      <c r="M309" s="257"/>
      <c r="N309" s="257"/>
      <c r="O309" s="244">
        <f t="shared" si="100"/>
        <v>6000</v>
      </c>
      <c r="P309" s="228"/>
      <c r="Q309" s="228"/>
      <c r="R309" s="245">
        <v>6000</v>
      </c>
      <c r="S309" s="244">
        <f t="shared" si="101"/>
        <v>14000</v>
      </c>
      <c r="T309" s="257"/>
      <c r="U309" s="257"/>
      <c r="V309" s="316">
        <v>14000</v>
      </c>
    </row>
    <row r="310" spans="1:22">
      <c r="A310" s="231" t="s">
        <v>1024</v>
      </c>
      <c r="B310" s="232" t="s">
        <v>454</v>
      </c>
      <c r="C310" s="257"/>
      <c r="D310" s="257"/>
      <c r="E310" s="257"/>
      <c r="F310" s="257"/>
      <c r="G310" s="234">
        <f>G311</f>
        <v>28550.7</v>
      </c>
      <c r="H310" s="234">
        <f t="shared" ref="H310:V311" si="109">H311</f>
        <v>0</v>
      </c>
      <c r="I310" s="234">
        <f t="shared" si="109"/>
        <v>0</v>
      </c>
      <c r="J310" s="234">
        <f t="shared" si="109"/>
        <v>28550.7</v>
      </c>
      <c r="K310" s="234">
        <f t="shared" si="109"/>
        <v>0</v>
      </c>
      <c r="L310" s="234">
        <f t="shared" si="109"/>
        <v>0</v>
      </c>
      <c r="M310" s="234">
        <f t="shared" si="109"/>
        <v>0</v>
      </c>
      <c r="N310" s="234">
        <f t="shared" si="109"/>
        <v>0</v>
      </c>
      <c r="O310" s="229">
        <f t="shared" si="109"/>
        <v>3449</v>
      </c>
      <c r="P310" s="234">
        <f t="shared" si="109"/>
        <v>0</v>
      </c>
      <c r="Q310" s="234">
        <f t="shared" si="109"/>
        <v>0</v>
      </c>
      <c r="R310" s="234">
        <f t="shared" si="109"/>
        <v>3449</v>
      </c>
      <c r="S310" s="229">
        <f t="shared" si="109"/>
        <v>8200</v>
      </c>
      <c r="T310" s="234">
        <f t="shared" si="109"/>
        <v>0</v>
      </c>
      <c r="U310" s="234">
        <f t="shared" si="109"/>
        <v>0</v>
      </c>
      <c r="V310" s="234">
        <f t="shared" si="109"/>
        <v>8200</v>
      </c>
    </row>
    <row r="311" spans="1:22">
      <c r="A311" s="236">
        <v>1</v>
      </c>
      <c r="B311" s="232" t="s">
        <v>429</v>
      </c>
      <c r="C311" s="257"/>
      <c r="D311" s="257"/>
      <c r="E311" s="257"/>
      <c r="F311" s="257"/>
      <c r="G311" s="234">
        <f>G312</f>
        <v>28550.7</v>
      </c>
      <c r="H311" s="234">
        <f t="shared" si="109"/>
        <v>0</v>
      </c>
      <c r="I311" s="234">
        <f t="shared" si="109"/>
        <v>0</v>
      </c>
      <c r="J311" s="234">
        <f t="shared" si="109"/>
        <v>28550.7</v>
      </c>
      <c r="K311" s="234">
        <f t="shared" si="109"/>
        <v>0</v>
      </c>
      <c r="L311" s="234">
        <f t="shared" si="109"/>
        <v>0</v>
      </c>
      <c r="M311" s="234">
        <f t="shared" si="109"/>
        <v>0</v>
      </c>
      <c r="N311" s="234">
        <f t="shared" si="109"/>
        <v>0</v>
      </c>
      <c r="O311" s="229">
        <f t="shared" si="109"/>
        <v>3449</v>
      </c>
      <c r="P311" s="234">
        <f t="shared" si="109"/>
        <v>0</v>
      </c>
      <c r="Q311" s="234">
        <f t="shared" si="109"/>
        <v>0</v>
      </c>
      <c r="R311" s="234">
        <f t="shared" si="109"/>
        <v>3449</v>
      </c>
      <c r="S311" s="229">
        <f t="shared" si="109"/>
        <v>8200</v>
      </c>
      <c r="T311" s="234">
        <f t="shared" si="109"/>
        <v>0</v>
      </c>
      <c r="U311" s="234">
        <f t="shared" si="109"/>
        <v>0</v>
      </c>
      <c r="V311" s="234">
        <f t="shared" si="109"/>
        <v>8200</v>
      </c>
    </row>
    <row r="312" spans="1:22" ht="47.25">
      <c r="A312" s="231" t="s">
        <v>86</v>
      </c>
      <c r="B312" s="237" t="s">
        <v>473</v>
      </c>
      <c r="C312" s="257"/>
      <c r="D312" s="257"/>
      <c r="E312" s="257"/>
      <c r="F312" s="257"/>
      <c r="G312" s="234">
        <f t="shared" ref="G312:V312" si="110">SUM(G313:G313)</f>
        <v>28550.7</v>
      </c>
      <c r="H312" s="234">
        <f t="shared" si="110"/>
        <v>0</v>
      </c>
      <c r="I312" s="234">
        <f t="shared" si="110"/>
        <v>0</v>
      </c>
      <c r="J312" s="234">
        <f t="shared" si="110"/>
        <v>28550.7</v>
      </c>
      <c r="K312" s="234">
        <f t="shared" si="110"/>
        <v>0</v>
      </c>
      <c r="L312" s="234">
        <f t="shared" si="110"/>
        <v>0</v>
      </c>
      <c r="M312" s="234">
        <f t="shared" si="110"/>
        <v>0</v>
      </c>
      <c r="N312" s="234">
        <f t="shared" si="110"/>
        <v>0</v>
      </c>
      <c r="O312" s="234">
        <f t="shared" si="110"/>
        <v>3449</v>
      </c>
      <c r="P312" s="234">
        <f t="shared" si="110"/>
        <v>0</v>
      </c>
      <c r="Q312" s="234">
        <f t="shared" si="110"/>
        <v>0</v>
      </c>
      <c r="R312" s="234">
        <f t="shared" si="110"/>
        <v>3449</v>
      </c>
      <c r="S312" s="229">
        <f t="shared" si="110"/>
        <v>8200</v>
      </c>
      <c r="T312" s="234">
        <f t="shared" si="110"/>
        <v>0</v>
      </c>
      <c r="U312" s="234">
        <f t="shared" si="110"/>
        <v>0</v>
      </c>
      <c r="V312" s="234">
        <f t="shared" si="110"/>
        <v>8200</v>
      </c>
    </row>
    <row r="313" spans="1:22" ht="47.25">
      <c r="A313" s="268">
        <v>1</v>
      </c>
      <c r="B313" s="261" t="s">
        <v>1025</v>
      </c>
      <c r="C313" s="242" t="s">
        <v>232</v>
      </c>
      <c r="D313" s="262" t="s">
        <v>1026</v>
      </c>
      <c r="E313" s="233" t="s">
        <v>709</v>
      </c>
      <c r="F313" s="337" t="s">
        <v>1027</v>
      </c>
      <c r="G313" s="245">
        <v>28550.7</v>
      </c>
      <c r="H313" s="257"/>
      <c r="I313" s="257"/>
      <c r="J313" s="245">
        <v>28550.7</v>
      </c>
      <c r="K313" s="257"/>
      <c r="L313" s="257"/>
      <c r="M313" s="257"/>
      <c r="N313" s="257"/>
      <c r="O313" s="244">
        <f t="shared" si="100"/>
        <v>3449</v>
      </c>
      <c r="P313" s="228"/>
      <c r="Q313" s="228"/>
      <c r="R313" s="245">
        <v>3449</v>
      </c>
      <c r="S313" s="244">
        <f t="shared" si="101"/>
        <v>8200</v>
      </c>
      <c r="T313" s="257"/>
      <c r="U313" s="257"/>
      <c r="V313" s="245">
        <v>8200</v>
      </c>
    </row>
    <row r="314" spans="1:22">
      <c r="A314" s="231" t="s">
        <v>1028</v>
      </c>
      <c r="B314" s="232" t="s">
        <v>455</v>
      </c>
      <c r="C314" s="257"/>
      <c r="D314" s="257"/>
      <c r="E314" s="257"/>
      <c r="F314" s="257"/>
      <c r="G314" s="234">
        <f>G315</f>
        <v>75147</v>
      </c>
      <c r="H314" s="234">
        <f t="shared" ref="H314:V315" si="111">H315</f>
        <v>0</v>
      </c>
      <c r="I314" s="234">
        <f t="shared" si="111"/>
        <v>0</v>
      </c>
      <c r="J314" s="234">
        <f t="shared" si="111"/>
        <v>75147</v>
      </c>
      <c r="K314" s="234">
        <f t="shared" si="111"/>
        <v>0</v>
      </c>
      <c r="L314" s="234">
        <f t="shared" si="111"/>
        <v>0</v>
      </c>
      <c r="M314" s="234">
        <f t="shared" si="111"/>
        <v>0</v>
      </c>
      <c r="N314" s="234">
        <f t="shared" si="111"/>
        <v>0</v>
      </c>
      <c r="O314" s="229">
        <f t="shared" si="111"/>
        <v>35270</v>
      </c>
      <c r="P314" s="234">
        <f t="shared" si="111"/>
        <v>0</v>
      </c>
      <c r="Q314" s="234">
        <f t="shared" si="111"/>
        <v>0</v>
      </c>
      <c r="R314" s="234">
        <f t="shared" si="111"/>
        <v>35270</v>
      </c>
      <c r="S314" s="229">
        <f t="shared" si="111"/>
        <v>34000</v>
      </c>
      <c r="T314" s="234">
        <f t="shared" si="111"/>
        <v>0</v>
      </c>
      <c r="U314" s="234">
        <f t="shared" si="111"/>
        <v>0</v>
      </c>
      <c r="V314" s="234">
        <f t="shared" si="111"/>
        <v>34000</v>
      </c>
    </row>
    <row r="315" spans="1:22">
      <c r="A315" s="236">
        <v>1</v>
      </c>
      <c r="B315" s="232" t="s">
        <v>429</v>
      </c>
      <c r="C315" s="257"/>
      <c r="D315" s="257"/>
      <c r="E315" s="257"/>
      <c r="F315" s="257"/>
      <c r="G315" s="234">
        <f>G316</f>
        <v>75147</v>
      </c>
      <c r="H315" s="234">
        <f t="shared" si="111"/>
        <v>0</v>
      </c>
      <c r="I315" s="234">
        <f t="shared" si="111"/>
        <v>0</v>
      </c>
      <c r="J315" s="234">
        <f t="shared" si="111"/>
        <v>75147</v>
      </c>
      <c r="K315" s="234">
        <f t="shared" si="111"/>
        <v>0</v>
      </c>
      <c r="L315" s="234">
        <f t="shared" si="111"/>
        <v>0</v>
      </c>
      <c r="M315" s="234">
        <f t="shared" si="111"/>
        <v>0</v>
      </c>
      <c r="N315" s="234">
        <f t="shared" si="111"/>
        <v>0</v>
      </c>
      <c r="O315" s="229">
        <f t="shared" si="111"/>
        <v>35270</v>
      </c>
      <c r="P315" s="234">
        <f t="shared" si="111"/>
        <v>0</v>
      </c>
      <c r="Q315" s="234">
        <f t="shared" si="111"/>
        <v>0</v>
      </c>
      <c r="R315" s="234">
        <f t="shared" si="111"/>
        <v>35270</v>
      </c>
      <c r="S315" s="229">
        <f t="shared" si="111"/>
        <v>34000</v>
      </c>
      <c r="T315" s="234">
        <f t="shared" si="111"/>
        <v>0</v>
      </c>
      <c r="U315" s="234">
        <f t="shared" si="111"/>
        <v>0</v>
      </c>
      <c r="V315" s="234">
        <f t="shared" si="111"/>
        <v>34000</v>
      </c>
    </row>
    <row r="316" spans="1:22" ht="47.25">
      <c r="A316" s="231" t="s">
        <v>86</v>
      </c>
      <c r="B316" s="237" t="s">
        <v>473</v>
      </c>
      <c r="C316" s="257"/>
      <c r="D316" s="257"/>
      <c r="E316" s="257"/>
      <c r="F316" s="257"/>
      <c r="G316" s="234">
        <f>SUM(G317:G318)</f>
        <v>75147</v>
      </c>
      <c r="H316" s="234">
        <f t="shared" ref="H316:V316" si="112">SUM(H317:H318)</f>
        <v>0</v>
      </c>
      <c r="I316" s="234">
        <f t="shared" si="112"/>
        <v>0</v>
      </c>
      <c r="J316" s="234">
        <f t="shared" si="112"/>
        <v>75147</v>
      </c>
      <c r="K316" s="234">
        <f t="shared" si="112"/>
        <v>0</v>
      </c>
      <c r="L316" s="234">
        <f t="shared" si="112"/>
        <v>0</v>
      </c>
      <c r="M316" s="234">
        <f t="shared" si="112"/>
        <v>0</v>
      </c>
      <c r="N316" s="234">
        <f t="shared" si="112"/>
        <v>0</v>
      </c>
      <c r="O316" s="229">
        <f t="shared" si="112"/>
        <v>35270</v>
      </c>
      <c r="P316" s="234">
        <f t="shared" si="112"/>
        <v>0</v>
      </c>
      <c r="Q316" s="234">
        <f t="shared" si="112"/>
        <v>0</v>
      </c>
      <c r="R316" s="234">
        <f t="shared" si="112"/>
        <v>35270</v>
      </c>
      <c r="S316" s="229">
        <f t="shared" si="112"/>
        <v>34000</v>
      </c>
      <c r="T316" s="234">
        <f t="shared" si="112"/>
        <v>0</v>
      </c>
      <c r="U316" s="234">
        <f t="shared" si="112"/>
        <v>0</v>
      </c>
      <c r="V316" s="234">
        <f t="shared" si="112"/>
        <v>34000</v>
      </c>
    </row>
    <row r="317" spans="1:22" ht="47.25">
      <c r="A317" s="268">
        <v>1</v>
      </c>
      <c r="B317" s="261" t="s">
        <v>1029</v>
      </c>
      <c r="C317" s="262" t="s">
        <v>226</v>
      </c>
      <c r="D317" s="262" t="s">
        <v>1030</v>
      </c>
      <c r="E317" s="262" t="s">
        <v>487</v>
      </c>
      <c r="F317" s="280" t="s">
        <v>1031</v>
      </c>
      <c r="G317" s="245">
        <v>46847</v>
      </c>
      <c r="H317" s="257"/>
      <c r="I317" s="257"/>
      <c r="J317" s="245">
        <v>46847</v>
      </c>
      <c r="K317" s="257"/>
      <c r="L317" s="257"/>
      <c r="M317" s="257"/>
      <c r="N317" s="257"/>
      <c r="O317" s="244">
        <f t="shared" si="100"/>
        <v>26870</v>
      </c>
      <c r="P317" s="228"/>
      <c r="Q317" s="228"/>
      <c r="R317" s="245">
        <v>26870</v>
      </c>
      <c r="S317" s="244">
        <f t="shared" si="101"/>
        <v>18000</v>
      </c>
      <c r="T317" s="257"/>
      <c r="U317" s="257"/>
      <c r="V317" s="245">
        <v>18000</v>
      </c>
    </row>
    <row r="318" spans="1:22" ht="94.5">
      <c r="A318" s="268">
        <v>2</v>
      </c>
      <c r="B318" s="261" t="s">
        <v>1032</v>
      </c>
      <c r="C318" s="262" t="s">
        <v>226</v>
      </c>
      <c r="D318" s="262" t="s">
        <v>1033</v>
      </c>
      <c r="E318" s="262" t="s">
        <v>694</v>
      </c>
      <c r="F318" s="280" t="s">
        <v>1034</v>
      </c>
      <c r="G318" s="245">
        <v>28300</v>
      </c>
      <c r="H318" s="257"/>
      <c r="I318" s="257"/>
      <c r="J318" s="245">
        <v>28300</v>
      </c>
      <c r="K318" s="257"/>
      <c r="L318" s="257"/>
      <c r="M318" s="257"/>
      <c r="N318" s="257"/>
      <c r="O318" s="244">
        <f t="shared" si="100"/>
        <v>8400</v>
      </c>
      <c r="P318" s="228"/>
      <c r="Q318" s="228"/>
      <c r="R318" s="245">
        <v>8400</v>
      </c>
      <c r="S318" s="244">
        <f t="shared" si="101"/>
        <v>16000</v>
      </c>
      <c r="T318" s="257"/>
      <c r="U318" s="257"/>
      <c r="V318" s="245">
        <v>16000</v>
      </c>
    </row>
    <row r="319" spans="1:22">
      <c r="A319" s="231" t="s">
        <v>1035</v>
      </c>
      <c r="B319" s="232" t="s">
        <v>434</v>
      </c>
      <c r="C319" s="257"/>
      <c r="D319" s="257"/>
      <c r="E319" s="257"/>
      <c r="F319" s="257"/>
      <c r="G319" s="234">
        <f>G320</f>
        <v>80147</v>
      </c>
      <c r="H319" s="234">
        <f t="shared" ref="H319:V321" si="113">H320</f>
        <v>0</v>
      </c>
      <c r="I319" s="234">
        <f t="shared" si="113"/>
        <v>0</v>
      </c>
      <c r="J319" s="234">
        <f t="shared" si="113"/>
        <v>80147</v>
      </c>
      <c r="K319" s="234">
        <f t="shared" si="113"/>
        <v>0</v>
      </c>
      <c r="L319" s="234">
        <f t="shared" si="113"/>
        <v>0</v>
      </c>
      <c r="M319" s="234">
        <f t="shared" si="113"/>
        <v>0</v>
      </c>
      <c r="N319" s="234">
        <f t="shared" si="113"/>
        <v>0</v>
      </c>
      <c r="O319" s="229">
        <f t="shared" si="113"/>
        <v>13910</v>
      </c>
      <c r="P319" s="234">
        <f t="shared" si="113"/>
        <v>0</v>
      </c>
      <c r="Q319" s="234">
        <f t="shared" si="113"/>
        <v>0</v>
      </c>
      <c r="R319" s="234">
        <f t="shared" si="113"/>
        <v>13910</v>
      </c>
      <c r="S319" s="229">
        <f t="shared" si="113"/>
        <v>66000</v>
      </c>
      <c r="T319" s="234">
        <f t="shared" si="113"/>
        <v>0</v>
      </c>
      <c r="U319" s="234">
        <f t="shared" si="113"/>
        <v>0</v>
      </c>
      <c r="V319" s="234">
        <f t="shared" si="113"/>
        <v>66000</v>
      </c>
    </row>
    <row r="320" spans="1:22">
      <c r="A320" s="236">
        <v>1</v>
      </c>
      <c r="B320" s="232" t="s">
        <v>429</v>
      </c>
      <c r="C320" s="257"/>
      <c r="D320" s="257"/>
      <c r="E320" s="257"/>
      <c r="F320" s="257"/>
      <c r="G320" s="234">
        <f>G321</f>
        <v>80147</v>
      </c>
      <c r="H320" s="234">
        <f t="shared" si="113"/>
        <v>0</v>
      </c>
      <c r="I320" s="234">
        <f t="shared" si="113"/>
        <v>0</v>
      </c>
      <c r="J320" s="234">
        <f t="shared" si="113"/>
        <v>80147</v>
      </c>
      <c r="K320" s="234">
        <f t="shared" si="113"/>
        <v>0</v>
      </c>
      <c r="L320" s="234">
        <f t="shared" si="113"/>
        <v>0</v>
      </c>
      <c r="M320" s="234">
        <f t="shared" si="113"/>
        <v>0</v>
      </c>
      <c r="N320" s="234">
        <f t="shared" si="113"/>
        <v>0</v>
      </c>
      <c r="O320" s="229">
        <f t="shared" si="113"/>
        <v>13910</v>
      </c>
      <c r="P320" s="234">
        <f t="shared" si="113"/>
        <v>0</v>
      </c>
      <c r="Q320" s="234">
        <f t="shared" si="113"/>
        <v>0</v>
      </c>
      <c r="R320" s="234">
        <f t="shared" si="113"/>
        <v>13910</v>
      </c>
      <c r="S320" s="229">
        <f t="shared" si="113"/>
        <v>66000</v>
      </c>
      <c r="T320" s="234">
        <f t="shared" si="113"/>
        <v>0</v>
      </c>
      <c r="U320" s="234">
        <f t="shared" si="113"/>
        <v>0</v>
      </c>
      <c r="V320" s="234">
        <f t="shared" si="113"/>
        <v>66000</v>
      </c>
    </row>
    <row r="321" spans="1:22" ht="47.25">
      <c r="A321" s="231" t="s">
        <v>86</v>
      </c>
      <c r="B321" s="237" t="s">
        <v>473</v>
      </c>
      <c r="C321" s="257"/>
      <c r="D321" s="257"/>
      <c r="E321" s="257"/>
      <c r="F321" s="257"/>
      <c r="G321" s="234">
        <f>G322</f>
        <v>80147</v>
      </c>
      <c r="H321" s="234">
        <f t="shared" si="113"/>
        <v>0</v>
      </c>
      <c r="I321" s="234">
        <f t="shared" si="113"/>
        <v>0</v>
      </c>
      <c r="J321" s="234">
        <f t="shared" si="113"/>
        <v>80147</v>
      </c>
      <c r="K321" s="234">
        <f t="shared" si="113"/>
        <v>0</v>
      </c>
      <c r="L321" s="234">
        <f t="shared" si="113"/>
        <v>0</v>
      </c>
      <c r="M321" s="234">
        <f t="shared" si="113"/>
        <v>0</v>
      </c>
      <c r="N321" s="234">
        <f t="shared" si="113"/>
        <v>0</v>
      </c>
      <c r="O321" s="229">
        <f t="shared" si="113"/>
        <v>13910</v>
      </c>
      <c r="P321" s="234">
        <f t="shared" si="113"/>
        <v>0</v>
      </c>
      <c r="Q321" s="234">
        <f t="shared" si="113"/>
        <v>0</v>
      </c>
      <c r="R321" s="234">
        <f t="shared" si="113"/>
        <v>13910</v>
      </c>
      <c r="S321" s="229">
        <f t="shared" si="113"/>
        <v>66000</v>
      </c>
      <c r="T321" s="234">
        <f t="shared" si="113"/>
        <v>0</v>
      </c>
      <c r="U321" s="234">
        <f t="shared" si="113"/>
        <v>0</v>
      </c>
      <c r="V321" s="234">
        <f t="shared" si="113"/>
        <v>66000</v>
      </c>
    </row>
    <row r="322" spans="1:22" ht="94.5">
      <c r="A322" s="268">
        <v>1</v>
      </c>
      <c r="B322" s="261" t="s">
        <v>1036</v>
      </c>
      <c r="C322" s="262" t="s">
        <v>221</v>
      </c>
      <c r="D322" s="262" t="s">
        <v>1037</v>
      </c>
      <c r="E322" s="262" t="s">
        <v>709</v>
      </c>
      <c r="F322" s="280" t="s">
        <v>1038</v>
      </c>
      <c r="G322" s="245">
        <v>80147</v>
      </c>
      <c r="H322" s="257"/>
      <c r="I322" s="257"/>
      <c r="J322" s="245">
        <v>80147</v>
      </c>
      <c r="K322" s="257"/>
      <c r="L322" s="257"/>
      <c r="M322" s="257"/>
      <c r="N322" s="257"/>
      <c r="O322" s="244">
        <f t="shared" si="100"/>
        <v>13910</v>
      </c>
      <c r="P322" s="228"/>
      <c r="Q322" s="228"/>
      <c r="R322" s="245">
        <v>13910</v>
      </c>
      <c r="S322" s="244">
        <f t="shared" si="101"/>
        <v>66000</v>
      </c>
      <c r="T322" s="257"/>
      <c r="U322" s="257"/>
      <c r="V322" s="245">
        <v>66000</v>
      </c>
    </row>
    <row r="323" spans="1:22">
      <c r="A323" s="231" t="s">
        <v>1039</v>
      </c>
      <c r="B323" s="232" t="s">
        <v>436</v>
      </c>
      <c r="C323" s="257"/>
      <c r="D323" s="257"/>
      <c r="E323" s="257"/>
      <c r="F323" s="257"/>
      <c r="G323" s="234">
        <f>G324</f>
        <v>148779</v>
      </c>
      <c r="H323" s="234">
        <f t="shared" ref="H323:V324" si="114">H324</f>
        <v>0</v>
      </c>
      <c r="I323" s="234">
        <f t="shared" si="114"/>
        <v>0</v>
      </c>
      <c r="J323" s="234">
        <f t="shared" si="114"/>
        <v>148779</v>
      </c>
      <c r="K323" s="234">
        <f t="shared" si="114"/>
        <v>0</v>
      </c>
      <c r="L323" s="234">
        <f t="shared" si="114"/>
        <v>0</v>
      </c>
      <c r="M323" s="234">
        <f t="shared" si="114"/>
        <v>0</v>
      </c>
      <c r="N323" s="234">
        <f t="shared" si="114"/>
        <v>0</v>
      </c>
      <c r="O323" s="229">
        <f t="shared" si="114"/>
        <v>86513</v>
      </c>
      <c r="P323" s="234">
        <f t="shared" si="114"/>
        <v>0</v>
      </c>
      <c r="Q323" s="234">
        <f t="shared" si="114"/>
        <v>0</v>
      </c>
      <c r="R323" s="234">
        <f t="shared" si="114"/>
        <v>86513</v>
      </c>
      <c r="S323" s="229">
        <f t="shared" si="114"/>
        <v>18500</v>
      </c>
      <c r="T323" s="234">
        <f t="shared" si="114"/>
        <v>0</v>
      </c>
      <c r="U323" s="234">
        <f t="shared" si="114"/>
        <v>0</v>
      </c>
      <c r="V323" s="234">
        <f t="shared" si="114"/>
        <v>18500</v>
      </c>
    </row>
    <row r="324" spans="1:22">
      <c r="A324" s="236">
        <v>1</v>
      </c>
      <c r="B324" s="232" t="s">
        <v>429</v>
      </c>
      <c r="C324" s="257"/>
      <c r="D324" s="257"/>
      <c r="E324" s="257"/>
      <c r="F324" s="257"/>
      <c r="G324" s="234">
        <f>G325</f>
        <v>148779</v>
      </c>
      <c r="H324" s="234">
        <f t="shared" si="114"/>
        <v>0</v>
      </c>
      <c r="I324" s="234">
        <f t="shared" si="114"/>
        <v>0</v>
      </c>
      <c r="J324" s="234">
        <f t="shared" si="114"/>
        <v>148779</v>
      </c>
      <c r="K324" s="234">
        <f t="shared" si="114"/>
        <v>0</v>
      </c>
      <c r="L324" s="234">
        <f t="shared" si="114"/>
        <v>0</v>
      </c>
      <c r="M324" s="234">
        <f t="shared" si="114"/>
        <v>0</v>
      </c>
      <c r="N324" s="234">
        <f t="shared" si="114"/>
        <v>0</v>
      </c>
      <c r="O324" s="229">
        <f t="shared" si="114"/>
        <v>86513</v>
      </c>
      <c r="P324" s="234">
        <f t="shared" si="114"/>
        <v>0</v>
      </c>
      <c r="Q324" s="234">
        <f t="shared" si="114"/>
        <v>0</v>
      </c>
      <c r="R324" s="234">
        <f t="shared" si="114"/>
        <v>86513</v>
      </c>
      <c r="S324" s="229">
        <f t="shared" si="114"/>
        <v>18500</v>
      </c>
      <c r="T324" s="234">
        <f t="shared" si="114"/>
        <v>0</v>
      </c>
      <c r="U324" s="234">
        <f t="shared" si="114"/>
        <v>0</v>
      </c>
      <c r="V324" s="234">
        <f t="shared" si="114"/>
        <v>18500</v>
      </c>
    </row>
    <row r="325" spans="1:22" ht="47.25">
      <c r="A325" s="231" t="s">
        <v>86</v>
      </c>
      <c r="B325" s="237" t="s">
        <v>473</v>
      </c>
      <c r="C325" s="257"/>
      <c r="D325" s="257"/>
      <c r="E325" s="257"/>
      <c r="F325" s="257"/>
      <c r="G325" s="234">
        <f>SUM(G326:G327)</f>
        <v>148779</v>
      </c>
      <c r="H325" s="234">
        <f t="shared" ref="H325:V325" si="115">SUM(H326:H327)</f>
        <v>0</v>
      </c>
      <c r="I325" s="234">
        <f t="shared" si="115"/>
        <v>0</v>
      </c>
      <c r="J325" s="234">
        <f t="shared" si="115"/>
        <v>148779</v>
      </c>
      <c r="K325" s="234">
        <f t="shared" si="115"/>
        <v>0</v>
      </c>
      <c r="L325" s="234">
        <f t="shared" si="115"/>
        <v>0</v>
      </c>
      <c r="M325" s="234">
        <f t="shared" si="115"/>
        <v>0</v>
      </c>
      <c r="N325" s="234">
        <f t="shared" si="115"/>
        <v>0</v>
      </c>
      <c r="O325" s="229">
        <f t="shared" si="115"/>
        <v>86513</v>
      </c>
      <c r="P325" s="234">
        <f t="shared" si="115"/>
        <v>0</v>
      </c>
      <c r="Q325" s="234">
        <f t="shared" si="115"/>
        <v>0</v>
      </c>
      <c r="R325" s="234">
        <f t="shared" si="115"/>
        <v>86513</v>
      </c>
      <c r="S325" s="229">
        <f t="shared" si="115"/>
        <v>18500</v>
      </c>
      <c r="T325" s="234">
        <f t="shared" si="115"/>
        <v>0</v>
      </c>
      <c r="U325" s="234">
        <f t="shared" si="115"/>
        <v>0</v>
      </c>
      <c r="V325" s="234">
        <f t="shared" si="115"/>
        <v>18500</v>
      </c>
    </row>
    <row r="326" spans="1:22" ht="63">
      <c r="A326" s="268">
        <v>1</v>
      </c>
      <c r="B326" s="332" t="s">
        <v>1040</v>
      </c>
      <c r="C326" s="262" t="s">
        <v>230</v>
      </c>
      <c r="D326" s="262" t="s">
        <v>1041</v>
      </c>
      <c r="E326" s="262" t="s">
        <v>694</v>
      </c>
      <c r="F326" s="280" t="s">
        <v>1042</v>
      </c>
      <c r="G326" s="263">
        <v>139779</v>
      </c>
      <c r="H326" s="257"/>
      <c r="I326" s="257"/>
      <c r="J326" s="263">
        <v>139779</v>
      </c>
      <c r="K326" s="257"/>
      <c r="L326" s="257"/>
      <c r="M326" s="257"/>
      <c r="N326" s="257"/>
      <c r="O326" s="244">
        <f t="shared" si="100"/>
        <v>81913</v>
      </c>
      <c r="P326" s="228"/>
      <c r="Q326" s="228"/>
      <c r="R326" s="245">
        <v>81913</v>
      </c>
      <c r="S326" s="244">
        <f t="shared" si="101"/>
        <v>15000</v>
      </c>
      <c r="T326" s="257"/>
      <c r="U326" s="257"/>
      <c r="V326" s="245">
        <v>15000</v>
      </c>
    </row>
    <row r="327" spans="1:22" ht="47.25">
      <c r="A327" s="268">
        <v>2</v>
      </c>
      <c r="B327" s="332" t="s">
        <v>1043</v>
      </c>
      <c r="C327" s="262" t="s">
        <v>230</v>
      </c>
      <c r="D327" s="267" t="s">
        <v>1044</v>
      </c>
      <c r="E327" s="267" t="s">
        <v>581</v>
      </c>
      <c r="F327" s="267" t="s">
        <v>1045</v>
      </c>
      <c r="G327" s="263">
        <v>9000</v>
      </c>
      <c r="H327" s="257"/>
      <c r="I327" s="257"/>
      <c r="J327" s="263">
        <v>9000</v>
      </c>
      <c r="K327" s="257"/>
      <c r="L327" s="257"/>
      <c r="M327" s="257"/>
      <c r="N327" s="257"/>
      <c r="O327" s="244">
        <f t="shared" si="100"/>
        <v>4600</v>
      </c>
      <c r="P327" s="228"/>
      <c r="Q327" s="228"/>
      <c r="R327" s="245">
        <v>4600</v>
      </c>
      <c r="S327" s="244">
        <f t="shared" si="101"/>
        <v>3500</v>
      </c>
      <c r="T327" s="257"/>
      <c r="U327" s="257"/>
      <c r="V327" s="245">
        <v>3500</v>
      </c>
    </row>
    <row r="328" spans="1:22">
      <c r="A328" s="231" t="s">
        <v>1046</v>
      </c>
      <c r="B328" s="232" t="s">
        <v>435</v>
      </c>
      <c r="C328" s="262"/>
      <c r="D328" s="267"/>
      <c r="E328" s="267"/>
      <c r="F328" s="267"/>
      <c r="G328" s="234">
        <f>G329</f>
        <v>126941</v>
      </c>
      <c r="H328" s="234">
        <f t="shared" ref="H328:V330" si="116">H329</f>
        <v>0</v>
      </c>
      <c r="I328" s="234">
        <f t="shared" si="116"/>
        <v>0</v>
      </c>
      <c r="J328" s="234">
        <f t="shared" si="116"/>
        <v>126941</v>
      </c>
      <c r="K328" s="234">
        <f t="shared" si="116"/>
        <v>0</v>
      </c>
      <c r="L328" s="234">
        <f t="shared" si="116"/>
        <v>0</v>
      </c>
      <c r="M328" s="234">
        <f t="shared" si="116"/>
        <v>0</v>
      </c>
      <c r="N328" s="234">
        <f t="shared" si="116"/>
        <v>0</v>
      </c>
      <c r="O328" s="234">
        <f t="shared" si="116"/>
        <v>0</v>
      </c>
      <c r="P328" s="234">
        <f t="shared" si="116"/>
        <v>0</v>
      </c>
      <c r="Q328" s="234">
        <f t="shared" si="116"/>
        <v>0</v>
      </c>
      <c r="R328" s="234">
        <f t="shared" si="116"/>
        <v>0</v>
      </c>
      <c r="S328" s="229">
        <f t="shared" si="116"/>
        <v>70000</v>
      </c>
      <c r="T328" s="234">
        <f t="shared" si="116"/>
        <v>0</v>
      </c>
      <c r="U328" s="234">
        <f t="shared" si="116"/>
        <v>0</v>
      </c>
      <c r="V328" s="234">
        <f t="shared" si="116"/>
        <v>70000</v>
      </c>
    </row>
    <row r="329" spans="1:22">
      <c r="A329" s="236">
        <v>1</v>
      </c>
      <c r="B329" s="232" t="s">
        <v>429</v>
      </c>
      <c r="C329" s="262"/>
      <c r="D329" s="267"/>
      <c r="E329" s="267"/>
      <c r="F329" s="267"/>
      <c r="G329" s="234">
        <f>G330</f>
        <v>126941</v>
      </c>
      <c r="H329" s="234">
        <f t="shared" si="116"/>
        <v>0</v>
      </c>
      <c r="I329" s="234">
        <f t="shared" si="116"/>
        <v>0</v>
      </c>
      <c r="J329" s="234">
        <f t="shared" si="116"/>
        <v>126941</v>
      </c>
      <c r="K329" s="234">
        <f t="shared" si="116"/>
        <v>0</v>
      </c>
      <c r="L329" s="234">
        <f t="shared" si="116"/>
        <v>0</v>
      </c>
      <c r="M329" s="234">
        <f t="shared" si="116"/>
        <v>0</v>
      </c>
      <c r="N329" s="234">
        <f t="shared" si="116"/>
        <v>0</v>
      </c>
      <c r="O329" s="234">
        <f t="shared" si="116"/>
        <v>0</v>
      </c>
      <c r="P329" s="234">
        <f t="shared" si="116"/>
        <v>0</v>
      </c>
      <c r="Q329" s="234">
        <f t="shared" si="116"/>
        <v>0</v>
      </c>
      <c r="R329" s="234">
        <f t="shared" si="116"/>
        <v>0</v>
      </c>
      <c r="S329" s="229">
        <f t="shared" si="116"/>
        <v>70000</v>
      </c>
      <c r="T329" s="234">
        <f t="shared" si="116"/>
        <v>0</v>
      </c>
      <c r="U329" s="234">
        <f t="shared" si="116"/>
        <v>0</v>
      </c>
      <c r="V329" s="234">
        <f t="shared" si="116"/>
        <v>70000</v>
      </c>
    </row>
    <row r="330" spans="1:22" ht="31.5">
      <c r="A330" s="231" t="s">
        <v>86</v>
      </c>
      <c r="B330" s="237" t="s">
        <v>721</v>
      </c>
      <c r="C330" s="262"/>
      <c r="D330" s="267"/>
      <c r="E330" s="267"/>
      <c r="F330" s="267"/>
      <c r="G330" s="234">
        <f>G331</f>
        <v>126941</v>
      </c>
      <c r="H330" s="234">
        <f t="shared" si="116"/>
        <v>0</v>
      </c>
      <c r="I330" s="234">
        <f t="shared" si="116"/>
        <v>0</v>
      </c>
      <c r="J330" s="234">
        <f t="shared" si="116"/>
        <v>126941</v>
      </c>
      <c r="K330" s="234">
        <f t="shared" si="116"/>
        <v>0</v>
      </c>
      <c r="L330" s="234">
        <f t="shared" si="116"/>
        <v>0</v>
      </c>
      <c r="M330" s="234">
        <f t="shared" si="116"/>
        <v>0</v>
      </c>
      <c r="N330" s="234">
        <f t="shared" si="116"/>
        <v>0</v>
      </c>
      <c r="O330" s="234">
        <f t="shared" si="116"/>
        <v>0</v>
      </c>
      <c r="P330" s="234">
        <f t="shared" si="116"/>
        <v>0</v>
      </c>
      <c r="Q330" s="234">
        <f t="shared" si="116"/>
        <v>0</v>
      </c>
      <c r="R330" s="234">
        <f t="shared" si="116"/>
        <v>0</v>
      </c>
      <c r="S330" s="229">
        <f t="shared" si="116"/>
        <v>70000</v>
      </c>
      <c r="T330" s="234">
        <f t="shared" si="116"/>
        <v>0</v>
      </c>
      <c r="U330" s="234">
        <f t="shared" si="116"/>
        <v>0</v>
      </c>
      <c r="V330" s="234">
        <f t="shared" si="116"/>
        <v>70000</v>
      </c>
    </row>
    <row r="331" spans="1:22" ht="94.5">
      <c r="A331" s="268"/>
      <c r="B331" s="266" t="s">
        <v>1047</v>
      </c>
      <c r="C331" s="242" t="s">
        <v>1048</v>
      </c>
      <c r="D331" s="267" t="s">
        <v>913</v>
      </c>
      <c r="E331" s="267" t="s">
        <v>1049</v>
      </c>
      <c r="F331" s="267" t="s">
        <v>1050</v>
      </c>
      <c r="G331" s="263">
        <v>126941</v>
      </c>
      <c r="H331" s="263"/>
      <c r="I331" s="263"/>
      <c r="J331" s="263">
        <v>126941</v>
      </c>
      <c r="K331" s="263"/>
      <c r="L331" s="263"/>
      <c r="M331" s="263"/>
      <c r="N331" s="263"/>
      <c r="O331" s="263"/>
      <c r="P331" s="263"/>
      <c r="Q331" s="263"/>
      <c r="R331" s="263"/>
      <c r="S331" s="338">
        <v>70000</v>
      </c>
      <c r="T331" s="263"/>
      <c r="U331" s="263"/>
      <c r="V331" s="263">
        <v>70000</v>
      </c>
    </row>
    <row r="332" spans="1:22" ht="31.5">
      <c r="A332" s="231" t="s">
        <v>1051</v>
      </c>
      <c r="B332" s="232" t="s">
        <v>1052</v>
      </c>
      <c r="C332" s="257"/>
      <c r="D332" s="257"/>
      <c r="E332" s="257"/>
      <c r="F332" s="257"/>
      <c r="G332" s="234">
        <f t="shared" ref="G332:V332" si="117">G333+G365+G369+G373+G377+G381</f>
        <v>13385055</v>
      </c>
      <c r="H332" s="234">
        <f t="shared" si="117"/>
        <v>3434800</v>
      </c>
      <c r="I332" s="234">
        <f t="shared" si="117"/>
        <v>4970583</v>
      </c>
      <c r="J332" s="234">
        <f t="shared" si="117"/>
        <v>5890090</v>
      </c>
      <c r="K332" s="234">
        <f t="shared" si="117"/>
        <v>0</v>
      </c>
      <c r="L332" s="234">
        <f t="shared" si="117"/>
        <v>0</v>
      </c>
      <c r="M332" s="234">
        <f t="shared" si="117"/>
        <v>0</v>
      </c>
      <c r="N332" s="234">
        <f t="shared" si="117"/>
        <v>0</v>
      </c>
      <c r="O332" s="234">
        <f t="shared" si="117"/>
        <v>5134594.8</v>
      </c>
      <c r="P332" s="234">
        <f t="shared" si="117"/>
        <v>1241009</v>
      </c>
      <c r="Q332" s="234">
        <f t="shared" si="117"/>
        <v>1043981</v>
      </c>
      <c r="R332" s="234">
        <f t="shared" si="117"/>
        <v>2849604.8</v>
      </c>
      <c r="S332" s="229">
        <f>S333+S365+S369+S373+S377+S381</f>
        <v>3701664</v>
      </c>
      <c r="T332" s="234">
        <f t="shared" si="117"/>
        <v>722964</v>
      </c>
      <c r="U332" s="234">
        <f t="shared" si="117"/>
        <v>625000</v>
      </c>
      <c r="V332" s="234">
        <f t="shared" si="117"/>
        <v>2353700</v>
      </c>
    </row>
    <row r="333" spans="1:22">
      <c r="A333" s="231" t="s">
        <v>6</v>
      </c>
      <c r="B333" s="232" t="s">
        <v>433</v>
      </c>
      <c r="C333" s="257"/>
      <c r="D333" s="257"/>
      <c r="E333" s="257"/>
      <c r="F333" s="257"/>
      <c r="G333" s="234">
        <f>G334</f>
        <v>7767455</v>
      </c>
      <c r="H333" s="234">
        <f t="shared" ref="H333:V333" si="118">H334</f>
        <v>0</v>
      </c>
      <c r="I333" s="234">
        <f t="shared" si="118"/>
        <v>2878983</v>
      </c>
      <c r="J333" s="234">
        <f t="shared" si="118"/>
        <v>4486890</v>
      </c>
      <c r="K333" s="234">
        <f t="shared" si="118"/>
        <v>0</v>
      </c>
      <c r="L333" s="234">
        <f t="shared" si="118"/>
        <v>0</v>
      </c>
      <c r="M333" s="234">
        <f t="shared" si="118"/>
        <v>0</v>
      </c>
      <c r="N333" s="234">
        <f t="shared" si="118"/>
        <v>0</v>
      </c>
      <c r="O333" s="229">
        <f t="shared" si="118"/>
        <v>2921731</v>
      </c>
      <c r="P333" s="234">
        <f t="shared" si="118"/>
        <v>0</v>
      </c>
      <c r="Q333" s="234">
        <f t="shared" si="118"/>
        <v>1043981</v>
      </c>
      <c r="R333" s="234">
        <f t="shared" si="118"/>
        <v>1877750</v>
      </c>
      <c r="S333" s="229">
        <f t="shared" si="118"/>
        <v>2084000</v>
      </c>
      <c r="T333" s="234">
        <f t="shared" si="118"/>
        <v>0</v>
      </c>
      <c r="U333" s="234">
        <f t="shared" si="118"/>
        <v>625000</v>
      </c>
      <c r="V333" s="234">
        <f t="shared" si="118"/>
        <v>1459000</v>
      </c>
    </row>
    <row r="334" spans="1:22">
      <c r="A334" s="236">
        <v>1</v>
      </c>
      <c r="B334" s="232" t="s">
        <v>429</v>
      </c>
      <c r="C334" s="257"/>
      <c r="D334" s="257"/>
      <c r="E334" s="257"/>
      <c r="F334" s="257"/>
      <c r="G334" s="234">
        <f>G335+G361</f>
        <v>7767455</v>
      </c>
      <c r="H334" s="234">
        <f t="shared" ref="H334:V334" si="119">H335+H361</f>
        <v>0</v>
      </c>
      <c r="I334" s="234">
        <f t="shared" si="119"/>
        <v>2878983</v>
      </c>
      <c r="J334" s="234">
        <f t="shared" si="119"/>
        <v>4486890</v>
      </c>
      <c r="K334" s="234">
        <f t="shared" si="119"/>
        <v>0</v>
      </c>
      <c r="L334" s="234">
        <f t="shared" si="119"/>
        <v>0</v>
      </c>
      <c r="M334" s="234">
        <f t="shared" si="119"/>
        <v>0</v>
      </c>
      <c r="N334" s="234">
        <f t="shared" si="119"/>
        <v>0</v>
      </c>
      <c r="O334" s="229">
        <f t="shared" si="119"/>
        <v>2921731</v>
      </c>
      <c r="P334" s="234">
        <f t="shared" si="119"/>
        <v>0</v>
      </c>
      <c r="Q334" s="234">
        <f t="shared" si="119"/>
        <v>1043981</v>
      </c>
      <c r="R334" s="234">
        <f t="shared" si="119"/>
        <v>1877750</v>
      </c>
      <c r="S334" s="229">
        <f t="shared" si="119"/>
        <v>2084000</v>
      </c>
      <c r="T334" s="234">
        <f t="shared" si="119"/>
        <v>0</v>
      </c>
      <c r="U334" s="234">
        <f t="shared" si="119"/>
        <v>625000</v>
      </c>
      <c r="V334" s="234">
        <f t="shared" si="119"/>
        <v>1459000</v>
      </c>
    </row>
    <row r="335" spans="1:22" ht="47.25">
      <c r="A335" s="231" t="s">
        <v>86</v>
      </c>
      <c r="B335" s="237" t="s">
        <v>473</v>
      </c>
      <c r="C335" s="257"/>
      <c r="D335" s="257"/>
      <c r="E335" s="257"/>
      <c r="F335" s="257"/>
      <c r="G335" s="234">
        <f>SUM(G336:G360)</f>
        <v>6784100</v>
      </c>
      <c r="H335" s="234">
        <f t="shared" ref="H335:V335" si="120">SUM(H336:H360)</f>
        <v>0</v>
      </c>
      <c r="I335" s="234">
        <f t="shared" si="120"/>
        <v>2178983</v>
      </c>
      <c r="J335" s="234">
        <f t="shared" si="120"/>
        <v>4203535</v>
      </c>
      <c r="K335" s="234">
        <f t="shared" si="120"/>
        <v>0</v>
      </c>
      <c r="L335" s="234">
        <f t="shared" si="120"/>
        <v>0</v>
      </c>
      <c r="M335" s="234">
        <f t="shared" si="120"/>
        <v>0</v>
      </c>
      <c r="N335" s="234">
        <f t="shared" si="120"/>
        <v>0</v>
      </c>
      <c r="O335" s="229">
        <f t="shared" si="120"/>
        <v>2919781</v>
      </c>
      <c r="P335" s="234">
        <f t="shared" si="120"/>
        <v>0</v>
      </c>
      <c r="Q335" s="234">
        <f t="shared" si="120"/>
        <v>1043981</v>
      </c>
      <c r="R335" s="234">
        <f t="shared" si="120"/>
        <v>1875800</v>
      </c>
      <c r="S335" s="229">
        <f t="shared" si="120"/>
        <v>1924000</v>
      </c>
      <c r="T335" s="234">
        <f t="shared" si="120"/>
        <v>0</v>
      </c>
      <c r="U335" s="234">
        <f t="shared" si="120"/>
        <v>625000</v>
      </c>
      <c r="V335" s="234">
        <f t="shared" si="120"/>
        <v>1299000</v>
      </c>
    </row>
    <row r="336" spans="1:22" ht="189">
      <c r="A336" s="268">
        <v>1</v>
      </c>
      <c r="B336" s="339" t="s">
        <v>1053</v>
      </c>
      <c r="C336" s="233" t="s">
        <v>1054</v>
      </c>
      <c r="D336" s="340" t="s">
        <v>1055</v>
      </c>
      <c r="E336" s="309" t="s">
        <v>709</v>
      </c>
      <c r="F336" s="341" t="s">
        <v>1056</v>
      </c>
      <c r="G336" s="342">
        <v>385810</v>
      </c>
      <c r="H336" s="257"/>
      <c r="I336" s="290">
        <v>366993</v>
      </c>
      <c r="J336" s="257"/>
      <c r="K336" s="257"/>
      <c r="L336" s="257"/>
      <c r="M336" s="257"/>
      <c r="N336" s="257"/>
      <c r="O336" s="244">
        <f t="shared" ref="O336:O341" si="121">Q336</f>
        <v>200875</v>
      </c>
      <c r="P336" s="228"/>
      <c r="Q336" s="245">
        <v>200875</v>
      </c>
      <c r="R336" s="245"/>
      <c r="S336" s="244">
        <f>U336</f>
        <v>110000</v>
      </c>
      <c r="T336" s="257"/>
      <c r="U336" s="245">
        <v>110000</v>
      </c>
      <c r="V336" s="245"/>
    </row>
    <row r="337" spans="1:22" ht="189">
      <c r="A337" s="268">
        <f>1+A336</f>
        <v>2</v>
      </c>
      <c r="B337" s="339" t="s">
        <v>1057</v>
      </c>
      <c r="C337" s="233" t="s">
        <v>1058</v>
      </c>
      <c r="D337" s="340" t="s">
        <v>1059</v>
      </c>
      <c r="E337" s="309" t="s">
        <v>526</v>
      </c>
      <c r="F337" s="253" t="s">
        <v>1060</v>
      </c>
      <c r="G337" s="342">
        <v>368387</v>
      </c>
      <c r="H337" s="257"/>
      <c r="I337" s="290">
        <v>355148</v>
      </c>
      <c r="J337" s="257"/>
      <c r="K337" s="257"/>
      <c r="L337" s="257"/>
      <c r="M337" s="257"/>
      <c r="N337" s="257"/>
      <c r="O337" s="244">
        <f t="shared" si="121"/>
        <v>170148</v>
      </c>
      <c r="P337" s="228"/>
      <c r="Q337" s="245">
        <v>170148</v>
      </c>
      <c r="R337" s="245"/>
      <c r="S337" s="244">
        <f t="shared" ref="S337:S338" si="122">U337</f>
        <v>185000</v>
      </c>
      <c r="T337" s="257"/>
      <c r="U337" s="245">
        <v>185000</v>
      </c>
      <c r="V337" s="245"/>
    </row>
    <row r="338" spans="1:22" ht="220.5">
      <c r="A338" s="268">
        <f t="shared" ref="A338:A360" si="123">1+A337</f>
        <v>3</v>
      </c>
      <c r="B338" s="339" t="s">
        <v>1061</v>
      </c>
      <c r="C338" s="309" t="s">
        <v>1062</v>
      </c>
      <c r="D338" s="340" t="s">
        <v>1063</v>
      </c>
      <c r="E338" s="309" t="s">
        <v>694</v>
      </c>
      <c r="F338" s="309" t="s">
        <v>1064</v>
      </c>
      <c r="G338" s="343">
        <v>337557</v>
      </c>
      <c r="H338" s="257"/>
      <c r="I338" s="290">
        <v>333000</v>
      </c>
      <c r="J338" s="257"/>
      <c r="K338" s="257"/>
      <c r="L338" s="257"/>
      <c r="M338" s="257"/>
      <c r="N338" s="257"/>
      <c r="O338" s="244">
        <f t="shared" si="121"/>
        <v>215358</v>
      </c>
      <c r="P338" s="228"/>
      <c r="Q338" s="245">
        <v>215358</v>
      </c>
      <c r="R338" s="245"/>
      <c r="S338" s="244">
        <f t="shared" si="122"/>
        <v>85000</v>
      </c>
      <c r="T338" s="257"/>
      <c r="U338" s="245">
        <v>85000</v>
      </c>
      <c r="V338" s="245"/>
    </row>
    <row r="339" spans="1:22" ht="189">
      <c r="A339" s="268">
        <f t="shared" si="123"/>
        <v>4</v>
      </c>
      <c r="B339" s="261" t="s">
        <v>1065</v>
      </c>
      <c r="C339" s="233" t="s">
        <v>1066</v>
      </c>
      <c r="D339" s="248" t="s">
        <v>1067</v>
      </c>
      <c r="E339" s="253" t="s">
        <v>1068</v>
      </c>
      <c r="F339" s="344" t="s">
        <v>1069</v>
      </c>
      <c r="G339" s="333">
        <v>560044</v>
      </c>
      <c r="H339" s="257"/>
      <c r="I339" s="310">
        <v>500342</v>
      </c>
      <c r="J339" s="257"/>
      <c r="K339" s="257"/>
      <c r="L339" s="257"/>
      <c r="M339" s="257"/>
      <c r="N339" s="257"/>
      <c r="O339" s="244">
        <f t="shared" si="121"/>
        <v>238800</v>
      </c>
      <c r="P339" s="228"/>
      <c r="Q339" s="245">
        <v>238800</v>
      </c>
      <c r="R339" s="245"/>
      <c r="S339" s="244">
        <f>U339</f>
        <v>120000</v>
      </c>
      <c r="T339" s="257"/>
      <c r="U339" s="245">
        <v>120000</v>
      </c>
      <c r="V339" s="245"/>
    </row>
    <row r="340" spans="1:22" ht="110.25">
      <c r="A340" s="268">
        <f t="shared" si="123"/>
        <v>5</v>
      </c>
      <c r="B340" s="261" t="s">
        <v>1070</v>
      </c>
      <c r="C340" s="242" t="s">
        <v>1071</v>
      </c>
      <c r="D340" s="248" t="s">
        <v>1072</v>
      </c>
      <c r="E340" s="248" t="s">
        <v>477</v>
      </c>
      <c r="F340" s="344" t="s">
        <v>1073</v>
      </c>
      <c r="G340" s="245">
        <v>620000</v>
      </c>
      <c r="H340" s="257"/>
      <c r="I340" s="245">
        <f>G340-250000</f>
        <v>370000</v>
      </c>
      <c r="J340" s="257"/>
      <c r="K340" s="257"/>
      <c r="L340" s="257"/>
      <c r="M340" s="257"/>
      <c r="N340" s="257"/>
      <c r="O340" s="244">
        <f t="shared" si="121"/>
        <v>110000</v>
      </c>
      <c r="P340" s="228"/>
      <c r="Q340" s="245">
        <v>110000</v>
      </c>
      <c r="R340" s="245"/>
      <c r="S340" s="244">
        <f>U340</f>
        <v>100000</v>
      </c>
      <c r="T340" s="257"/>
      <c r="U340" s="245">
        <v>100000</v>
      </c>
      <c r="V340" s="245"/>
    </row>
    <row r="341" spans="1:22" ht="141.75">
      <c r="A341" s="268">
        <f t="shared" si="123"/>
        <v>6</v>
      </c>
      <c r="B341" s="266" t="s">
        <v>1074</v>
      </c>
      <c r="C341" s="233" t="s">
        <v>1075</v>
      </c>
      <c r="D341" s="248" t="s">
        <v>1076</v>
      </c>
      <c r="E341" s="233" t="s">
        <v>477</v>
      </c>
      <c r="F341" s="344" t="s">
        <v>1077</v>
      </c>
      <c r="G341" s="345">
        <v>256771</v>
      </c>
      <c r="H341" s="346"/>
      <c r="I341" s="346">
        <v>253500</v>
      </c>
      <c r="J341" s="257"/>
      <c r="K341" s="257"/>
      <c r="L341" s="257"/>
      <c r="M341" s="257"/>
      <c r="N341" s="257"/>
      <c r="O341" s="244">
        <f t="shared" si="121"/>
        <v>108800</v>
      </c>
      <c r="P341" s="228"/>
      <c r="Q341" s="347">
        <v>108800</v>
      </c>
      <c r="R341" s="245"/>
      <c r="S341" s="244">
        <f>U341</f>
        <v>25000</v>
      </c>
      <c r="T341" s="257"/>
      <c r="U341" s="245">
        <v>25000</v>
      </c>
      <c r="V341" s="245"/>
    </row>
    <row r="342" spans="1:22" ht="94.5">
      <c r="A342" s="268">
        <f t="shared" si="123"/>
        <v>7</v>
      </c>
      <c r="B342" s="303" t="s">
        <v>1078</v>
      </c>
      <c r="C342" s="233" t="s">
        <v>343</v>
      </c>
      <c r="D342" s="241" t="s">
        <v>1079</v>
      </c>
      <c r="E342" s="248" t="s">
        <v>484</v>
      </c>
      <c r="F342" s="228" t="s">
        <v>1080</v>
      </c>
      <c r="G342" s="256">
        <v>24878</v>
      </c>
      <c r="H342" s="257"/>
      <c r="I342" s="256"/>
      <c r="J342" s="256">
        <v>24878</v>
      </c>
      <c r="K342" s="257"/>
      <c r="L342" s="257"/>
      <c r="M342" s="257"/>
      <c r="N342" s="257"/>
      <c r="O342" s="244">
        <f t="shared" si="100"/>
        <v>11000</v>
      </c>
      <c r="P342" s="228"/>
      <c r="Q342" s="228"/>
      <c r="R342" s="245">
        <v>11000</v>
      </c>
      <c r="S342" s="244">
        <f t="shared" si="101"/>
        <v>12000</v>
      </c>
      <c r="T342" s="257"/>
      <c r="U342" s="257"/>
      <c r="V342" s="252">
        <v>12000</v>
      </c>
    </row>
    <row r="343" spans="1:22" ht="94.5">
      <c r="A343" s="268">
        <f t="shared" si="123"/>
        <v>8</v>
      </c>
      <c r="B343" s="303" t="s">
        <v>1081</v>
      </c>
      <c r="C343" s="233" t="s">
        <v>330</v>
      </c>
      <c r="D343" s="241" t="s">
        <v>1082</v>
      </c>
      <c r="E343" s="248" t="s">
        <v>484</v>
      </c>
      <c r="F343" s="228" t="s">
        <v>1083</v>
      </c>
      <c r="G343" s="254">
        <v>21000</v>
      </c>
      <c r="H343" s="257"/>
      <c r="I343" s="254"/>
      <c r="J343" s="254">
        <v>21000</v>
      </c>
      <c r="K343" s="257"/>
      <c r="L343" s="257"/>
      <c r="M343" s="257"/>
      <c r="N343" s="257"/>
      <c r="O343" s="244">
        <f t="shared" si="100"/>
        <v>10000</v>
      </c>
      <c r="P343" s="228"/>
      <c r="Q343" s="228"/>
      <c r="R343" s="245">
        <v>10000</v>
      </c>
      <c r="S343" s="244">
        <f t="shared" si="101"/>
        <v>9000</v>
      </c>
      <c r="T343" s="257"/>
      <c r="U343" s="257"/>
      <c r="V343" s="252">
        <v>9000</v>
      </c>
    </row>
    <row r="344" spans="1:22" ht="94.5">
      <c r="A344" s="268">
        <f t="shared" si="123"/>
        <v>9</v>
      </c>
      <c r="B344" s="303" t="s">
        <v>1084</v>
      </c>
      <c r="C344" s="233" t="s">
        <v>1085</v>
      </c>
      <c r="D344" s="241" t="s">
        <v>1086</v>
      </c>
      <c r="E344" s="248" t="s">
        <v>484</v>
      </c>
      <c r="F344" s="228" t="s">
        <v>1087</v>
      </c>
      <c r="G344" s="254">
        <v>55000</v>
      </c>
      <c r="H344" s="257"/>
      <c r="I344" s="254"/>
      <c r="J344" s="254">
        <v>55000</v>
      </c>
      <c r="K344" s="257"/>
      <c r="L344" s="257"/>
      <c r="M344" s="257"/>
      <c r="N344" s="257"/>
      <c r="O344" s="244">
        <f t="shared" si="100"/>
        <v>22500</v>
      </c>
      <c r="P344" s="228"/>
      <c r="Q344" s="228"/>
      <c r="R344" s="348">
        <v>22500</v>
      </c>
      <c r="S344" s="244">
        <f t="shared" si="101"/>
        <v>30000</v>
      </c>
      <c r="T344" s="257"/>
      <c r="U344" s="257"/>
      <c r="V344" s="252">
        <v>30000</v>
      </c>
    </row>
    <row r="345" spans="1:22" ht="141.75">
      <c r="A345" s="268">
        <f t="shared" si="123"/>
        <v>10</v>
      </c>
      <c r="B345" s="303" t="s">
        <v>1088</v>
      </c>
      <c r="C345" s="233" t="s">
        <v>326</v>
      </c>
      <c r="D345" s="253" t="s">
        <v>1089</v>
      </c>
      <c r="E345" s="248" t="s">
        <v>719</v>
      </c>
      <c r="F345" s="228" t="s">
        <v>1090</v>
      </c>
      <c r="G345" s="254">
        <v>149678</v>
      </c>
      <c r="H345" s="257"/>
      <c r="I345" s="254"/>
      <c r="J345" s="254">
        <v>149678</v>
      </c>
      <c r="K345" s="257"/>
      <c r="L345" s="257"/>
      <c r="M345" s="257"/>
      <c r="N345" s="257"/>
      <c r="O345" s="244">
        <f t="shared" si="100"/>
        <v>42000</v>
      </c>
      <c r="P345" s="228"/>
      <c r="Q345" s="228"/>
      <c r="R345" s="244">
        <v>42000</v>
      </c>
      <c r="S345" s="244">
        <f t="shared" si="101"/>
        <v>90000</v>
      </c>
      <c r="T345" s="257"/>
      <c r="U345" s="257"/>
      <c r="V345" s="252">
        <v>90000</v>
      </c>
    </row>
    <row r="346" spans="1:22" ht="63">
      <c r="A346" s="268">
        <f t="shared" si="123"/>
        <v>11</v>
      </c>
      <c r="B346" s="303" t="s">
        <v>1091</v>
      </c>
      <c r="C346" s="233" t="s">
        <v>815</v>
      </c>
      <c r="D346" s="241" t="s">
        <v>1092</v>
      </c>
      <c r="E346" s="248" t="s">
        <v>484</v>
      </c>
      <c r="F346" s="228" t="s">
        <v>1093</v>
      </c>
      <c r="G346" s="348">
        <v>14900</v>
      </c>
      <c r="H346" s="257"/>
      <c r="I346" s="252"/>
      <c r="J346" s="348">
        <v>14900</v>
      </c>
      <c r="K346" s="257"/>
      <c r="L346" s="257"/>
      <c r="M346" s="257"/>
      <c r="N346" s="257"/>
      <c r="O346" s="244">
        <f t="shared" si="100"/>
        <v>7200</v>
      </c>
      <c r="P346" s="228"/>
      <c r="Q346" s="228"/>
      <c r="R346" s="245">
        <v>7200</v>
      </c>
      <c r="S346" s="244">
        <f t="shared" si="101"/>
        <v>6000</v>
      </c>
      <c r="T346" s="257"/>
      <c r="U346" s="257"/>
      <c r="V346" s="316">
        <v>6000</v>
      </c>
    </row>
    <row r="347" spans="1:22" ht="78.75">
      <c r="A347" s="268">
        <f t="shared" si="123"/>
        <v>12</v>
      </c>
      <c r="B347" s="303" t="s">
        <v>1094</v>
      </c>
      <c r="C347" s="233" t="s">
        <v>1095</v>
      </c>
      <c r="D347" s="241" t="s">
        <v>1096</v>
      </c>
      <c r="E347" s="228" t="s">
        <v>484</v>
      </c>
      <c r="F347" s="228" t="s">
        <v>1097</v>
      </c>
      <c r="G347" s="302">
        <v>115000</v>
      </c>
      <c r="H347" s="257"/>
      <c r="I347" s="252"/>
      <c r="J347" s="302">
        <v>115000</v>
      </c>
      <c r="K347" s="257"/>
      <c r="L347" s="257"/>
      <c r="M347" s="257"/>
      <c r="N347" s="257"/>
      <c r="O347" s="244">
        <f t="shared" si="100"/>
        <v>40000</v>
      </c>
      <c r="P347" s="228"/>
      <c r="Q347" s="228"/>
      <c r="R347" s="245">
        <v>40000</v>
      </c>
      <c r="S347" s="244">
        <f t="shared" si="101"/>
        <v>73000</v>
      </c>
      <c r="T347" s="257"/>
      <c r="U347" s="257"/>
      <c r="V347" s="316">
        <v>73000</v>
      </c>
    </row>
    <row r="348" spans="1:22" ht="189">
      <c r="A348" s="268">
        <f t="shared" si="123"/>
        <v>13</v>
      </c>
      <c r="B348" s="261" t="s">
        <v>1098</v>
      </c>
      <c r="C348" s="248" t="s">
        <v>249</v>
      </c>
      <c r="D348" s="241" t="s">
        <v>1099</v>
      </c>
      <c r="E348" s="241" t="s">
        <v>1100</v>
      </c>
      <c r="F348" s="241" t="s">
        <v>1101</v>
      </c>
      <c r="G348" s="245">
        <v>426640</v>
      </c>
      <c r="H348" s="257"/>
      <c r="I348" s="245"/>
      <c r="J348" s="245">
        <v>376644</v>
      </c>
      <c r="K348" s="257"/>
      <c r="L348" s="257"/>
      <c r="M348" s="257"/>
      <c r="N348" s="257"/>
      <c r="O348" s="244">
        <f t="shared" si="100"/>
        <v>372800</v>
      </c>
      <c r="P348" s="228"/>
      <c r="Q348" s="228"/>
      <c r="R348" s="245">
        <v>372800</v>
      </c>
      <c r="S348" s="244">
        <f t="shared" si="101"/>
        <v>3000</v>
      </c>
      <c r="T348" s="257"/>
      <c r="U348" s="257"/>
      <c r="V348" s="245">
        <v>3000</v>
      </c>
    </row>
    <row r="349" spans="1:22" ht="189">
      <c r="A349" s="268">
        <f t="shared" si="123"/>
        <v>14</v>
      </c>
      <c r="B349" s="261" t="s">
        <v>1102</v>
      </c>
      <c r="C349" s="248" t="s">
        <v>1103</v>
      </c>
      <c r="D349" s="248" t="s">
        <v>1104</v>
      </c>
      <c r="E349" s="248" t="s">
        <v>630</v>
      </c>
      <c r="F349" s="248" t="s">
        <v>1105</v>
      </c>
      <c r="G349" s="245">
        <v>712300</v>
      </c>
      <c r="H349" s="257"/>
      <c r="I349" s="257"/>
      <c r="J349" s="245">
        <v>710300</v>
      </c>
      <c r="K349" s="257"/>
      <c r="L349" s="257"/>
      <c r="M349" s="257"/>
      <c r="N349" s="257"/>
      <c r="O349" s="244">
        <f t="shared" si="100"/>
        <v>598400</v>
      </c>
      <c r="P349" s="228"/>
      <c r="Q349" s="228"/>
      <c r="R349" s="245">
        <v>598400</v>
      </c>
      <c r="S349" s="244">
        <f t="shared" si="101"/>
        <v>12000</v>
      </c>
      <c r="T349" s="257"/>
      <c r="U349" s="257"/>
      <c r="V349" s="245">
        <v>12000</v>
      </c>
    </row>
    <row r="350" spans="1:22" ht="47.25">
      <c r="A350" s="268">
        <f t="shared" si="123"/>
        <v>15</v>
      </c>
      <c r="B350" s="283" t="s">
        <v>1106</v>
      </c>
      <c r="C350" s="242" t="s">
        <v>1107</v>
      </c>
      <c r="D350" s="241" t="s">
        <v>476</v>
      </c>
      <c r="E350" s="242" t="s">
        <v>719</v>
      </c>
      <c r="F350" s="246" t="s">
        <v>1108</v>
      </c>
      <c r="G350" s="245">
        <v>160435</v>
      </c>
      <c r="H350" s="257"/>
      <c r="I350" s="257"/>
      <c r="J350" s="245">
        <v>160435</v>
      </c>
      <c r="K350" s="257"/>
      <c r="L350" s="257"/>
      <c r="M350" s="257"/>
      <c r="N350" s="257"/>
      <c r="O350" s="244">
        <f t="shared" si="100"/>
        <v>102750</v>
      </c>
      <c r="P350" s="228"/>
      <c r="Q350" s="228"/>
      <c r="R350" s="245">
        <v>102750</v>
      </c>
      <c r="S350" s="244">
        <f t="shared" si="101"/>
        <v>30000</v>
      </c>
      <c r="T350" s="257"/>
      <c r="U350" s="257"/>
      <c r="V350" s="245">
        <v>30000</v>
      </c>
    </row>
    <row r="351" spans="1:22" ht="78.75">
      <c r="A351" s="268">
        <f t="shared" si="123"/>
        <v>16</v>
      </c>
      <c r="B351" s="283" t="s">
        <v>1109</v>
      </c>
      <c r="C351" s="242" t="s">
        <v>1110</v>
      </c>
      <c r="D351" s="242" t="s">
        <v>476</v>
      </c>
      <c r="E351" s="242" t="s">
        <v>719</v>
      </c>
      <c r="F351" s="241" t="s">
        <v>1111</v>
      </c>
      <c r="G351" s="306">
        <v>860000</v>
      </c>
      <c r="H351" s="257"/>
      <c r="I351" s="257"/>
      <c r="J351" s="306">
        <v>860000</v>
      </c>
      <c r="K351" s="257"/>
      <c r="L351" s="257"/>
      <c r="M351" s="257"/>
      <c r="N351" s="257"/>
      <c r="O351" s="244">
        <f t="shared" si="100"/>
        <v>299500</v>
      </c>
      <c r="P351" s="228"/>
      <c r="Q351" s="228"/>
      <c r="R351" s="245">
        <f>126500+73000+100000</f>
        <v>299500</v>
      </c>
      <c r="S351" s="244">
        <f t="shared" si="101"/>
        <v>170000</v>
      </c>
      <c r="T351" s="257"/>
      <c r="U351" s="257"/>
      <c r="V351" s="245">
        <v>170000</v>
      </c>
    </row>
    <row r="352" spans="1:22" ht="94.5">
      <c r="A352" s="268">
        <f t="shared" si="123"/>
        <v>17</v>
      </c>
      <c r="B352" s="283" t="s">
        <v>1112</v>
      </c>
      <c r="C352" s="242" t="s">
        <v>1113</v>
      </c>
      <c r="D352" s="241" t="s">
        <v>1114</v>
      </c>
      <c r="E352" s="242" t="s">
        <v>477</v>
      </c>
      <c r="F352" s="246" t="s">
        <v>1115</v>
      </c>
      <c r="G352" s="245">
        <v>140000</v>
      </c>
      <c r="H352" s="257"/>
      <c r="I352" s="257"/>
      <c r="J352" s="245">
        <v>140000</v>
      </c>
      <c r="K352" s="257"/>
      <c r="L352" s="257"/>
      <c r="M352" s="257"/>
      <c r="N352" s="257"/>
      <c r="O352" s="244">
        <f t="shared" si="100"/>
        <v>20750</v>
      </c>
      <c r="P352" s="228"/>
      <c r="Q352" s="228"/>
      <c r="R352" s="245">
        <f>500+20000+250</f>
        <v>20750</v>
      </c>
      <c r="S352" s="244">
        <f t="shared" si="101"/>
        <v>40000</v>
      </c>
      <c r="T352" s="257"/>
      <c r="U352" s="257"/>
      <c r="V352" s="245">
        <v>40000</v>
      </c>
    </row>
    <row r="353" spans="1:22" ht="126">
      <c r="A353" s="268">
        <f t="shared" si="123"/>
        <v>18</v>
      </c>
      <c r="B353" s="285" t="s">
        <v>1116</v>
      </c>
      <c r="C353" s="248" t="s">
        <v>328</v>
      </c>
      <c r="D353" s="241" t="s">
        <v>1117</v>
      </c>
      <c r="E353" s="248" t="s">
        <v>719</v>
      </c>
      <c r="F353" s="349" t="s">
        <v>1118</v>
      </c>
      <c r="G353" s="244">
        <v>430000</v>
      </c>
      <c r="H353" s="257"/>
      <c r="I353" s="257"/>
      <c r="J353" s="244">
        <v>430000</v>
      </c>
      <c r="K353" s="257"/>
      <c r="L353" s="257"/>
      <c r="M353" s="257"/>
      <c r="N353" s="257"/>
      <c r="O353" s="244">
        <f t="shared" si="100"/>
        <v>83300</v>
      </c>
      <c r="P353" s="228"/>
      <c r="Q353" s="228"/>
      <c r="R353" s="245">
        <v>83300</v>
      </c>
      <c r="S353" s="244">
        <f t="shared" si="101"/>
        <v>170000</v>
      </c>
      <c r="T353" s="257"/>
      <c r="U353" s="257"/>
      <c r="V353" s="316">
        <v>170000</v>
      </c>
    </row>
    <row r="354" spans="1:22" ht="94.5">
      <c r="A354" s="268">
        <f t="shared" si="123"/>
        <v>19</v>
      </c>
      <c r="B354" s="285" t="s">
        <v>1119</v>
      </c>
      <c r="C354" s="248" t="s">
        <v>1120</v>
      </c>
      <c r="D354" s="241" t="s">
        <v>1121</v>
      </c>
      <c r="E354" s="248" t="s">
        <v>484</v>
      </c>
      <c r="F354" s="349" t="s">
        <v>1122</v>
      </c>
      <c r="G354" s="348">
        <v>45700</v>
      </c>
      <c r="H354" s="257"/>
      <c r="I354" s="257"/>
      <c r="J354" s="252">
        <v>45700</v>
      </c>
      <c r="K354" s="257"/>
      <c r="L354" s="257"/>
      <c r="M354" s="257"/>
      <c r="N354" s="257"/>
      <c r="O354" s="244">
        <f t="shared" si="100"/>
        <v>20300</v>
      </c>
      <c r="P354" s="228"/>
      <c r="Q354" s="228"/>
      <c r="R354" s="245">
        <v>20300</v>
      </c>
      <c r="S354" s="244">
        <f t="shared" si="101"/>
        <v>23000</v>
      </c>
      <c r="T354" s="257"/>
      <c r="U354" s="257"/>
      <c r="V354" s="316">
        <v>23000</v>
      </c>
    </row>
    <row r="355" spans="1:22" ht="63">
      <c r="A355" s="268">
        <f t="shared" si="123"/>
        <v>20</v>
      </c>
      <c r="B355" s="285" t="s">
        <v>1123</v>
      </c>
      <c r="C355" s="248" t="s">
        <v>1124</v>
      </c>
      <c r="D355" s="241" t="s">
        <v>1125</v>
      </c>
      <c r="E355" s="248" t="s">
        <v>719</v>
      </c>
      <c r="F355" s="349" t="s">
        <v>1126</v>
      </c>
      <c r="G355" s="348">
        <v>290000</v>
      </c>
      <c r="H355" s="257"/>
      <c r="I355" s="257"/>
      <c r="J355" s="252">
        <v>290000</v>
      </c>
      <c r="K355" s="257"/>
      <c r="L355" s="257"/>
      <c r="M355" s="257"/>
      <c r="N355" s="257"/>
      <c r="O355" s="244">
        <f t="shared" ref="O355:O413" si="124">R355</f>
        <v>78300</v>
      </c>
      <c r="P355" s="228"/>
      <c r="Q355" s="228"/>
      <c r="R355" s="245">
        <v>78300</v>
      </c>
      <c r="S355" s="244">
        <f t="shared" ref="S355:S413" si="125">V355</f>
        <v>120000</v>
      </c>
      <c r="T355" s="257"/>
      <c r="U355" s="257"/>
      <c r="V355" s="316">
        <v>120000</v>
      </c>
    </row>
    <row r="356" spans="1:22" ht="47.25">
      <c r="A356" s="268">
        <f t="shared" si="123"/>
        <v>21</v>
      </c>
      <c r="B356" s="285" t="s">
        <v>1127</v>
      </c>
      <c r="C356" s="248" t="s">
        <v>328</v>
      </c>
      <c r="D356" s="241" t="s">
        <v>1128</v>
      </c>
      <c r="E356" s="248" t="s">
        <v>484</v>
      </c>
      <c r="F356" s="349" t="s">
        <v>1129</v>
      </c>
      <c r="G356" s="302">
        <v>150000</v>
      </c>
      <c r="H356" s="257"/>
      <c r="I356" s="257"/>
      <c r="J356" s="252">
        <v>150000</v>
      </c>
      <c r="K356" s="257"/>
      <c r="L356" s="257"/>
      <c r="M356" s="257"/>
      <c r="N356" s="257"/>
      <c r="O356" s="244">
        <f t="shared" si="124"/>
        <v>30000</v>
      </c>
      <c r="P356" s="228"/>
      <c r="Q356" s="228"/>
      <c r="R356" s="245">
        <v>30000</v>
      </c>
      <c r="S356" s="244">
        <f t="shared" si="125"/>
        <v>109000</v>
      </c>
      <c r="T356" s="257"/>
      <c r="U356" s="257"/>
      <c r="V356" s="245">
        <v>109000</v>
      </c>
    </row>
    <row r="357" spans="1:22" ht="63">
      <c r="A357" s="268">
        <f t="shared" si="123"/>
        <v>22</v>
      </c>
      <c r="B357" s="285" t="s">
        <v>1130</v>
      </c>
      <c r="C357" s="248" t="s">
        <v>313</v>
      </c>
      <c r="D357" s="241" t="s">
        <v>1131</v>
      </c>
      <c r="E357" s="248" t="s">
        <v>484</v>
      </c>
      <c r="F357" s="349" t="s">
        <v>1132</v>
      </c>
      <c r="G357" s="302">
        <v>100000</v>
      </c>
      <c r="H357" s="257"/>
      <c r="I357" s="257"/>
      <c r="J357" s="252">
        <f>G357</f>
        <v>100000</v>
      </c>
      <c r="K357" s="257"/>
      <c r="L357" s="257"/>
      <c r="M357" s="257"/>
      <c r="N357" s="257"/>
      <c r="O357" s="244">
        <f t="shared" si="124"/>
        <v>30500</v>
      </c>
      <c r="P357" s="228"/>
      <c r="Q357" s="228"/>
      <c r="R357" s="245">
        <v>30500</v>
      </c>
      <c r="S357" s="244">
        <f t="shared" si="125"/>
        <v>66000</v>
      </c>
      <c r="T357" s="257"/>
      <c r="U357" s="257"/>
      <c r="V357" s="316">
        <v>66000</v>
      </c>
    </row>
    <row r="358" spans="1:22" ht="47.25">
      <c r="A358" s="268">
        <f t="shared" si="123"/>
        <v>23</v>
      </c>
      <c r="B358" s="285" t="s">
        <v>1133</v>
      </c>
      <c r="C358" s="248" t="s">
        <v>318</v>
      </c>
      <c r="D358" s="241" t="s">
        <v>1134</v>
      </c>
      <c r="E358" s="248" t="s">
        <v>719</v>
      </c>
      <c r="F358" s="349" t="s">
        <v>1135</v>
      </c>
      <c r="G358" s="302">
        <v>300000</v>
      </c>
      <c r="H358" s="257"/>
      <c r="I358" s="257"/>
      <c r="J358" s="252">
        <f>G358</f>
        <v>300000</v>
      </c>
      <c r="K358" s="257"/>
      <c r="L358" s="257"/>
      <c r="M358" s="257"/>
      <c r="N358" s="257"/>
      <c r="O358" s="244">
        <f t="shared" si="124"/>
        <v>45500</v>
      </c>
      <c r="P358" s="228"/>
      <c r="Q358" s="228"/>
      <c r="R358" s="330">
        <v>45500</v>
      </c>
      <c r="S358" s="244">
        <f t="shared" si="125"/>
        <v>145000</v>
      </c>
      <c r="T358" s="257"/>
      <c r="U358" s="257"/>
      <c r="V358" s="316">
        <v>145000</v>
      </c>
    </row>
    <row r="359" spans="1:22" ht="47.25">
      <c r="A359" s="268">
        <f t="shared" si="123"/>
        <v>24</v>
      </c>
      <c r="B359" s="285" t="s">
        <v>1136</v>
      </c>
      <c r="C359" s="233" t="s">
        <v>297</v>
      </c>
      <c r="D359" s="241" t="s">
        <v>1137</v>
      </c>
      <c r="E359" s="248" t="s">
        <v>719</v>
      </c>
      <c r="F359" s="255" t="s">
        <v>1138</v>
      </c>
      <c r="G359" s="302">
        <v>100000</v>
      </c>
      <c r="H359" s="257"/>
      <c r="I359" s="257"/>
      <c r="J359" s="302">
        <v>100000</v>
      </c>
      <c r="K359" s="257"/>
      <c r="L359" s="257"/>
      <c r="M359" s="257"/>
      <c r="N359" s="257"/>
      <c r="O359" s="244">
        <f t="shared" si="124"/>
        <v>30500</v>
      </c>
      <c r="P359" s="228"/>
      <c r="Q359" s="228"/>
      <c r="R359" s="316">
        <v>30500</v>
      </c>
      <c r="S359" s="244">
        <f t="shared" si="125"/>
        <v>66000</v>
      </c>
      <c r="T359" s="257"/>
      <c r="U359" s="257"/>
      <c r="V359" s="316">
        <v>66000</v>
      </c>
    </row>
    <row r="360" spans="1:22" ht="47.25">
      <c r="A360" s="268">
        <f t="shared" si="123"/>
        <v>25</v>
      </c>
      <c r="B360" s="285" t="s">
        <v>1139</v>
      </c>
      <c r="C360" s="248" t="s">
        <v>326</v>
      </c>
      <c r="D360" s="241" t="s">
        <v>1140</v>
      </c>
      <c r="E360" s="248" t="s">
        <v>719</v>
      </c>
      <c r="F360" s="349" t="s">
        <v>1141</v>
      </c>
      <c r="G360" s="302">
        <v>160000</v>
      </c>
      <c r="H360" s="257"/>
      <c r="I360" s="257"/>
      <c r="J360" s="252">
        <v>160000</v>
      </c>
      <c r="K360" s="257"/>
      <c r="L360" s="257"/>
      <c r="M360" s="257"/>
      <c r="N360" s="257"/>
      <c r="O360" s="244">
        <f t="shared" si="124"/>
        <v>30500</v>
      </c>
      <c r="P360" s="228"/>
      <c r="Q360" s="228"/>
      <c r="R360" s="316">
        <v>30500</v>
      </c>
      <c r="S360" s="244">
        <f t="shared" si="125"/>
        <v>125000</v>
      </c>
      <c r="T360" s="257"/>
      <c r="U360" s="257"/>
      <c r="V360" s="316">
        <v>125000</v>
      </c>
    </row>
    <row r="361" spans="1:22" ht="31.5">
      <c r="A361" s="231" t="s">
        <v>92</v>
      </c>
      <c r="B361" s="237" t="s">
        <v>721</v>
      </c>
      <c r="C361" s="257"/>
      <c r="D361" s="257"/>
      <c r="E361" s="257"/>
      <c r="F361" s="257"/>
      <c r="G361" s="234">
        <f t="shared" ref="G361:V361" si="126">SUM(G362:G364)</f>
        <v>983355</v>
      </c>
      <c r="H361" s="234">
        <f t="shared" si="126"/>
        <v>0</v>
      </c>
      <c r="I361" s="234">
        <f t="shared" si="126"/>
        <v>700000</v>
      </c>
      <c r="J361" s="234">
        <f t="shared" si="126"/>
        <v>283355</v>
      </c>
      <c r="K361" s="234">
        <f t="shared" si="126"/>
        <v>0</v>
      </c>
      <c r="L361" s="234">
        <f t="shared" si="126"/>
        <v>0</v>
      </c>
      <c r="M361" s="234">
        <f t="shared" si="126"/>
        <v>0</v>
      </c>
      <c r="N361" s="234">
        <f t="shared" si="126"/>
        <v>0</v>
      </c>
      <c r="O361" s="234">
        <f t="shared" si="126"/>
        <v>1950</v>
      </c>
      <c r="P361" s="234">
        <f t="shared" si="126"/>
        <v>0</v>
      </c>
      <c r="Q361" s="234">
        <f t="shared" si="126"/>
        <v>0</v>
      </c>
      <c r="R361" s="234">
        <f t="shared" si="126"/>
        <v>1950</v>
      </c>
      <c r="S361" s="229">
        <f t="shared" si="126"/>
        <v>160000</v>
      </c>
      <c r="T361" s="234">
        <f t="shared" si="126"/>
        <v>0</v>
      </c>
      <c r="U361" s="234">
        <f t="shared" si="126"/>
        <v>0</v>
      </c>
      <c r="V361" s="234">
        <f t="shared" si="126"/>
        <v>160000</v>
      </c>
    </row>
    <row r="362" spans="1:22" ht="94.5">
      <c r="A362" s="268">
        <v>1</v>
      </c>
      <c r="B362" s="303" t="s">
        <v>1142</v>
      </c>
      <c r="C362" s="242" t="s">
        <v>483</v>
      </c>
      <c r="D362" s="253" t="s">
        <v>1143</v>
      </c>
      <c r="E362" s="242" t="s">
        <v>521</v>
      </c>
      <c r="F362" s="243" t="s">
        <v>1144</v>
      </c>
      <c r="G362" s="245">
        <v>110000</v>
      </c>
      <c r="H362" s="245"/>
      <c r="I362" s="245"/>
      <c r="J362" s="245">
        <v>110000</v>
      </c>
      <c r="K362" s="257"/>
      <c r="L362" s="257"/>
      <c r="M362" s="257"/>
      <c r="N362" s="257"/>
      <c r="O362" s="244">
        <f t="shared" si="124"/>
        <v>1500</v>
      </c>
      <c r="P362" s="228"/>
      <c r="Q362" s="228"/>
      <c r="R362" s="245">
        <v>1500</v>
      </c>
      <c r="S362" s="245">
        <f t="shared" si="125"/>
        <v>80000</v>
      </c>
      <c r="T362" s="257"/>
      <c r="U362" s="257"/>
      <c r="V362" s="251">
        <v>80000</v>
      </c>
    </row>
    <row r="363" spans="1:22" ht="173.25">
      <c r="A363" s="268">
        <v>2</v>
      </c>
      <c r="B363" s="239" t="s">
        <v>1145</v>
      </c>
      <c r="C363" s="242" t="s">
        <v>1146</v>
      </c>
      <c r="D363" s="241" t="s">
        <v>1147</v>
      </c>
      <c r="E363" s="242" t="s">
        <v>521</v>
      </c>
      <c r="F363" s="243" t="s">
        <v>1148</v>
      </c>
      <c r="G363" s="245">
        <v>73462</v>
      </c>
      <c r="H363" s="257"/>
      <c r="I363" s="257"/>
      <c r="J363" s="245">
        <v>73462</v>
      </c>
      <c r="K363" s="257"/>
      <c r="L363" s="257"/>
      <c r="M363" s="257"/>
      <c r="N363" s="257"/>
      <c r="O363" s="244">
        <f t="shared" si="124"/>
        <v>450</v>
      </c>
      <c r="P363" s="228"/>
      <c r="Q363" s="228"/>
      <c r="R363" s="245">
        <v>450</v>
      </c>
      <c r="S363" s="245">
        <f t="shared" si="125"/>
        <v>50000</v>
      </c>
      <c r="T363" s="245"/>
      <c r="U363" s="245"/>
      <c r="V363" s="245">
        <v>50000</v>
      </c>
    </row>
    <row r="364" spans="1:22" ht="55.15" customHeight="1">
      <c r="A364" s="268">
        <v>3</v>
      </c>
      <c r="B364" s="350" t="s">
        <v>1149</v>
      </c>
      <c r="C364" s="233" t="s">
        <v>230</v>
      </c>
      <c r="D364" s="233" t="s">
        <v>1150</v>
      </c>
      <c r="E364" s="233" t="s">
        <v>892</v>
      </c>
      <c r="F364" s="344" t="s">
        <v>1151</v>
      </c>
      <c r="G364" s="265">
        <v>799893</v>
      </c>
      <c r="H364" s="265"/>
      <c r="I364" s="245">
        <f>G364-J364</f>
        <v>700000</v>
      </c>
      <c r="J364" s="265">
        <v>99893</v>
      </c>
      <c r="K364" s="245"/>
      <c r="L364" s="245"/>
      <c r="M364" s="245"/>
      <c r="N364" s="245"/>
      <c r="O364" s="245"/>
      <c r="P364" s="245"/>
      <c r="Q364" s="245"/>
      <c r="R364" s="245"/>
      <c r="S364" s="245">
        <f t="shared" si="125"/>
        <v>30000</v>
      </c>
      <c r="T364" s="245"/>
      <c r="U364" s="245"/>
      <c r="V364" s="245">
        <v>30000</v>
      </c>
    </row>
    <row r="365" spans="1:22">
      <c r="A365" s="231" t="s">
        <v>10</v>
      </c>
      <c r="B365" s="232" t="s">
        <v>464</v>
      </c>
      <c r="C365" s="257"/>
      <c r="D365" s="257"/>
      <c r="E365" s="257"/>
      <c r="F365" s="257"/>
      <c r="G365" s="234">
        <f>G366</f>
        <v>853300</v>
      </c>
      <c r="H365" s="234">
        <f t="shared" ref="H365:V367" si="127">H366</f>
        <v>598000</v>
      </c>
      <c r="I365" s="234">
        <f t="shared" si="127"/>
        <v>418600</v>
      </c>
      <c r="J365" s="234">
        <f t="shared" si="127"/>
        <v>179400</v>
      </c>
      <c r="K365" s="234">
        <f t="shared" si="127"/>
        <v>0</v>
      </c>
      <c r="L365" s="234">
        <f t="shared" si="127"/>
        <v>0</v>
      </c>
      <c r="M365" s="234">
        <f t="shared" si="127"/>
        <v>0</v>
      </c>
      <c r="N365" s="234">
        <f t="shared" si="127"/>
        <v>0</v>
      </c>
      <c r="O365" s="229">
        <f t="shared" si="127"/>
        <v>306259</v>
      </c>
      <c r="P365" s="234">
        <f t="shared" si="127"/>
        <v>217391</v>
      </c>
      <c r="Q365" s="234">
        <f t="shared" si="127"/>
        <v>0</v>
      </c>
      <c r="R365" s="234">
        <f t="shared" si="127"/>
        <v>88868</v>
      </c>
      <c r="S365" s="229">
        <f t="shared" si="127"/>
        <v>190000</v>
      </c>
      <c r="T365" s="234">
        <f t="shared" si="127"/>
        <v>105000</v>
      </c>
      <c r="U365" s="234">
        <f t="shared" si="127"/>
        <v>0</v>
      </c>
      <c r="V365" s="234">
        <f t="shared" si="127"/>
        <v>85000</v>
      </c>
    </row>
    <row r="366" spans="1:22">
      <c r="A366" s="236">
        <v>1</v>
      </c>
      <c r="B366" s="232" t="s">
        <v>429</v>
      </c>
      <c r="C366" s="257"/>
      <c r="D366" s="257"/>
      <c r="E366" s="257"/>
      <c r="F366" s="257"/>
      <c r="G366" s="234">
        <f>G367</f>
        <v>853300</v>
      </c>
      <c r="H366" s="234">
        <f t="shared" si="127"/>
        <v>598000</v>
      </c>
      <c r="I366" s="234">
        <f t="shared" si="127"/>
        <v>418600</v>
      </c>
      <c r="J366" s="234">
        <f t="shared" si="127"/>
        <v>179400</v>
      </c>
      <c r="K366" s="234">
        <f t="shared" si="127"/>
        <v>0</v>
      </c>
      <c r="L366" s="234">
        <f t="shared" si="127"/>
        <v>0</v>
      </c>
      <c r="M366" s="234">
        <f t="shared" si="127"/>
        <v>0</v>
      </c>
      <c r="N366" s="234">
        <f t="shared" si="127"/>
        <v>0</v>
      </c>
      <c r="O366" s="229">
        <f t="shared" si="127"/>
        <v>306259</v>
      </c>
      <c r="P366" s="234">
        <f t="shared" si="127"/>
        <v>217391</v>
      </c>
      <c r="Q366" s="234">
        <f t="shared" si="127"/>
        <v>0</v>
      </c>
      <c r="R366" s="234">
        <f t="shared" si="127"/>
        <v>88868</v>
      </c>
      <c r="S366" s="229">
        <f t="shared" si="127"/>
        <v>190000</v>
      </c>
      <c r="T366" s="234">
        <f t="shared" si="127"/>
        <v>105000</v>
      </c>
      <c r="U366" s="234">
        <f t="shared" si="127"/>
        <v>0</v>
      </c>
      <c r="V366" s="234">
        <f t="shared" si="127"/>
        <v>85000</v>
      </c>
    </row>
    <row r="367" spans="1:22" ht="47.25">
      <c r="A367" s="231" t="s">
        <v>86</v>
      </c>
      <c r="B367" s="237" t="s">
        <v>473</v>
      </c>
      <c r="C367" s="257"/>
      <c r="D367" s="257"/>
      <c r="E367" s="257"/>
      <c r="F367" s="257"/>
      <c r="G367" s="234">
        <f>G368</f>
        <v>853300</v>
      </c>
      <c r="H367" s="234">
        <f t="shared" si="127"/>
        <v>598000</v>
      </c>
      <c r="I367" s="234">
        <f t="shared" si="127"/>
        <v>418600</v>
      </c>
      <c r="J367" s="234">
        <f t="shared" si="127"/>
        <v>179400</v>
      </c>
      <c r="K367" s="234">
        <f t="shared" si="127"/>
        <v>0</v>
      </c>
      <c r="L367" s="234">
        <f t="shared" si="127"/>
        <v>0</v>
      </c>
      <c r="M367" s="234">
        <f t="shared" si="127"/>
        <v>0</v>
      </c>
      <c r="N367" s="234">
        <f t="shared" si="127"/>
        <v>0</v>
      </c>
      <c r="O367" s="229">
        <f t="shared" si="127"/>
        <v>306259</v>
      </c>
      <c r="P367" s="234">
        <f t="shared" si="127"/>
        <v>217391</v>
      </c>
      <c r="Q367" s="234">
        <f t="shared" si="127"/>
        <v>0</v>
      </c>
      <c r="R367" s="234">
        <f t="shared" si="127"/>
        <v>88868</v>
      </c>
      <c r="S367" s="229">
        <f t="shared" si="127"/>
        <v>190000</v>
      </c>
      <c r="T367" s="234">
        <f t="shared" si="127"/>
        <v>105000</v>
      </c>
      <c r="U367" s="234">
        <f t="shared" si="127"/>
        <v>0</v>
      </c>
      <c r="V367" s="234">
        <f t="shared" si="127"/>
        <v>85000</v>
      </c>
    </row>
    <row r="368" spans="1:22" ht="47.25">
      <c r="A368" s="268"/>
      <c r="B368" s="283" t="s">
        <v>1152</v>
      </c>
      <c r="C368" s="242" t="s">
        <v>679</v>
      </c>
      <c r="D368" s="253" t="s">
        <v>798</v>
      </c>
      <c r="E368" s="242" t="s">
        <v>709</v>
      </c>
      <c r="F368" s="253" t="s">
        <v>1153</v>
      </c>
      <c r="G368" s="245">
        <v>853300</v>
      </c>
      <c r="H368" s="245">
        <v>598000</v>
      </c>
      <c r="I368" s="245">
        <v>418600</v>
      </c>
      <c r="J368" s="245">
        <v>179400</v>
      </c>
      <c r="K368" s="257"/>
      <c r="L368" s="257"/>
      <c r="M368" s="257"/>
      <c r="N368" s="257"/>
      <c r="O368" s="228">
        <f>SUM(P368:R368)</f>
        <v>306259</v>
      </c>
      <c r="P368" s="273">
        <v>217391</v>
      </c>
      <c r="Q368" s="273"/>
      <c r="R368" s="245">
        <v>88868</v>
      </c>
      <c r="S368" s="244">
        <f>SUM(T368:V368)</f>
        <v>190000</v>
      </c>
      <c r="T368" s="245">
        <v>105000</v>
      </c>
      <c r="U368" s="245"/>
      <c r="V368" s="245">
        <f>45000+40000</f>
        <v>85000</v>
      </c>
    </row>
    <row r="369" spans="1:22">
      <c r="A369" s="231" t="s">
        <v>14</v>
      </c>
      <c r="B369" s="232" t="s">
        <v>465</v>
      </c>
      <c r="C369" s="257"/>
      <c r="D369" s="257"/>
      <c r="E369" s="257"/>
      <c r="F369" s="257"/>
      <c r="G369" s="234">
        <f>G370</f>
        <v>621000</v>
      </c>
      <c r="H369" s="234">
        <f t="shared" ref="H369:V371" si="128">H370</f>
        <v>494500</v>
      </c>
      <c r="I369" s="234">
        <f t="shared" si="128"/>
        <v>273700</v>
      </c>
      <c r="J369" s="234">
        <f t="shared" si="128"/>
        <v>220800</v>
      </c>
      <c r="K369" s="234">
        <f t="shared" si="128"/>
        <v>0</v>
      </c>
      <c r="L369" s="234">
        <f t="shared" si="128"/>
        <v>0</v>
      </c>
      <c r="M369" s="234">
        <f t="shared" si="128"/>
        <v>0</v>
      </c>
      <c r="N369" s="234">
        <f t="shared" si="128"/>
        <v>0</v>
      </c>
      <c r="O369" s="229">
        <f t="shared" si="128"/>
        <v>294286</v>
      </c>
      <c r="P369" s="234">
        <f t="shared" si="128"/>
        <v>206000</v>
      </c>
      <c r="Q369" s="234">
        <f t="shared" si="128"/>
        <v>0</v>
      </c>
      <c r="R369" s="234">
        <f t="shared" si="128"/>
        <v>88286</v>
      </c>
      <c r="S369" s="229">
        <f t="shared" si="128"/>
        <v>92222</v>
      </c>
      <c r="T369" s="234">
        <f t="shared" si="128"/>
        <v>67700</v>
      </c>
      <c r="U369" s="234">
        <f t="shared" si="128"/>
        <v>0</v>
      </c>
      <c r="V369" s="234">
        <f t="shared" si="128"/>
        <v>24522</v>
      </c>
    </row>
    <row r="370" spans="1:22">
      <c r="A370" s="236">
        <v>1</v>
      </c>
      <c r="B370" s="232" t="s">
        <v>429</v>
      </c>
      <c r="C370" s="257"/>
      <c r="D370" s="257"/>
      <c r="E370" s="257"/>
      <c r="F370" s="257"/>
      <c r="G370" s="234">
        <f>G371</f>
        <v>621000</v>
      </c>
      <c r="H370" s="234">
        <f t="shared" si="128"/>
        <v>494500</v>
      </c>
      <c r="I370" s="234">
        <f t="shared" si="128"/>
        <v>273700</v>
      </c>
      <c r="J370" s="234">
        <f t="shared" si="128"/>
        <v>220800</v>
      </c>
      <c r="K370" s="234">
        <f t="shared" si="128"/>
        <v>0</v>
      </c>
      <c r="L370" s="234">
        <f t="shared" si="128"/>
        <v>0</v>
      </c>
      <c r="M370" s="234">
        <f t="shared" si="128"/>
        <v>0</v>
      </c>
      <c r="N370" s="234">
        <f t="shared" si="128"/>
        <v>0</v>
      </c>
      <c r="O370" s="229">
        <f t="shared" si="128"/>
        <v>294286</v>
      </c>
      <c r="P370" s="234">
        <f t="shared" si="128"/>
        <v>206000</v>
      </c>
      <c r="Q370" s="234">
        <f t="shared" si="128"/>
        <v>0</v>
      </c>
      <c r="R370" s="234">
        <f t="shared" si="128"/>
        <v>88286</v>
      </c>
      <c r="S370" s="229">
        <f t="shared" si="128"/>
        <v>92222</v>
      </c>
      <c r="T370" s="234">
        <f t="shared" si="128"/>
        <v>67700</v>
      </c>
      <c r="U370" s="234">
        <f t="shared" si="128"/>
        <v>0</v>
      </c>
      <c r="V370" s="234">
        <f t="shared" si="128"/>
        <v>24522</v>
      </c>
    </row>
    <row r="371" spans="1:22" ht="47.25">
      <c r="A371" s="231" t="s">
        <v>86</v>
      </c>
      <c r="B371" s="237" t="s">
        <v>473</v>
      </c>
      <c r="C371" s="257"/>
      <c r="D371" s="257"/>
      <c r="E371" s="257"/>
      <c r="F371" s="257"/>
      <c r="G371" s="234">
        <f>G372</f>
        <v>621000</v>
      </c>
      <c r="H371" s="234">
        <f t="shared" si="128"/>
        <v>494500</v>
      </c>
      <c r="I371" s="234">
        <f t="shared" si="128"/>
        <v>273700</v>
      </c>
      <c r="J371" s="234">
        <f t="shared" si="128"/>
        <v>220800</v>
      </c>
      <c r="K371" s="234">
        <f t="shared" si="128"/>
        <v>0</v>
      </c>
      <c r="L371" s="234">
        <f t="shared" si="128"/>
        <v>0</v>
      </c>
      <c r="M371" s="234">
        <f t="shared" si="128"/>
        <v>0</v>
      </c>
      <c r="N371" s="234">
        <f t="shared" si="128"/>
        <v>0</v>
      </c>
      <c r="O371" s="229">
        <f t="shared" si="128"/>
        <v>294286</v>
      </c>
      <c r="P371" s="234">
        <f t="shared" si="128"/>
        <v>206000</v>
      </c>
      <c r="Q371" s="234">
        <f t="shared" si="128"/>
        <v>0</v>
      </c>
      <c r="R371" s="234">
        <f t="shared" si="128"/>
        <v>88286</v>
      </c>
      <c r="S371" s="229">
        <f t="shared" si="128"/>
        <v>92222</v>
      </c>
      <c r="T371" s="234">
        <f t="shared" si="128"/>
        <v>67700</v>
      </c>
      <c r="U371" s="234">
        <f t="shared" si="128"/>
        <v>0</v>
      </c>
      <c r="V371" s="234">
        <f t="shared" si="128"/>
        <v>24522</v>
      </c>
    </row>
    <row r="372" spans="1:22" ht="94.5">
      <c r="A372" s="268">
        <v>1</v>
      </c>
      <c r="B372" s="239" t="s">
        <v>1154</v>
      </c>
      <c r="C372" s="242" t="s">
        <v>1155</v>
      </c>
      <c r="D372" s="253" t="s">
        <v>798</v>
      </c>
      <c r="E372" s="242" t="s">
        <v>694</v>
      </c>
      <c r="F372" s="351" t="s">
        <v>1156</v>
      </c>
      <c r="G372" s="252">
        <v>621000</v>
      </c>
      <c r="H372" s="252">
        <v>494500</v>
      </c>
      <c r="I372" s="252">
        <v>273700</v>
      </c>
      <c r="J372" s="252">
        <v>220800</v>
      </c>
      <c r="K372" s="257"/>
      <c r="L372" s="257"/>
      <c r="M372" s="257"/>
      <c r="N372" s="257"/>
      <c r="O372" s="228">
        <f>SUM(P372:R372)</f>
        <v>294286</v>
      </c>
      <c r="P372" s="352">
        <v>206000</v>
      </c>
      <c r="Q372" s="352"/>
      <c r="R372" s="245">
        <v>88286</v>
      </c>
      <c r="S372" s="244">
        <f>SUM(T372:V372)</f>
        <v>92222</v>
      </c>
      <c r="T372" s="252">
        <v>67700</v>
      </c>
      <c r="U372" s="252"/>
      <c r="V372" s="245">
        <f>7522+17000</f>
        <v>24522</v>
      </c>
    </row>
    <row r="373" spans="1:22" ht="24.6" customHeight="1">
      <c r="A373" s="231" t="s">
        <v>16</v>
      </c>
      <c r="B373" s="232" t="s">
        <v>431</v>
      </c>
      <c r="C373" s="257"/>
      <c r="D373" s="257"/>
      <c r="E373" s="257"/>
      <c r="F373" s="257"/>
      <c r="G373" s="234">
        <f>G374</f>
        <v>4083300</v>
      </c>
      <c r="H373" s="234">
        <f t="shared" ref="H373:V375" si="129">H374</f>
        <v>2342300</v>
      </c>
      <c r="I373" s="234">
        <f t="shared" si="129"/>
        <v>1399300</v>
      </c>
      <c r="J373" s="234">
        <f t="shared" si="129"/>
        <v>943000</v>
      </c>
      <c r="K373" s="234">
        <f t="shared" si="129"/>
        <v>0</v>
      </c>
      <c r="L373" s="234">
        <f t="shared" si="129"/>
        <v>0</v>
      </c>
      <c r="M373" s="234">
        <f t="shared" si="129"/>
        <v>0</v>
      </c>
      <c r="N373" s="234">
        <f t="shared" si="129"/>
        <v>0</v>
      </c>
      <c r="O373" s="229">
        <f t="shared" si="129"/>
        <v>1586603</v>
      </c>
      <c r="P373" s="234">
        <f t="shared" si="129"/>
        <v>817618</v>
      </c>
      <c r="Q373" s="234">
        <f t="shared" si="129"/>
        <v>0</v>
      </c>
      <c r="R373" s="234">
        <f t="shared" si="129"/>
        <v>768985</v>
      </c>
      <c r="S373" s="229">
        <f t="shared" si="129"/>
        <v>1319442</v>
      </c>
      <c r="T373" s="234">
        <f t="shared" si="129"/>
        <v>550264</v>
      </c>
      <c r="U373" s="234">
        <f t="shared" si="129"/>
        <v>0</v>
      </c>
      <c r="V373" s="234">
        <f t="shared" si="129"/>
        <v>769178</v>
      </c>
    </row>
    <row r="374" spans="1:22">
      <c r="A374" s="236">
        <v>1</v>
      </c>
      <c r="B374" s="232" t="s">
        <v>429</v>
      </c>
      <c r="C374" s="257"/>
      <c r="D374" s="257"/>
      <c r="E374" s="257"/>
      <c r="F374" s="257"/>
      <c r="G374" s="234">
        <f>G375</f>
        <v>4083300</v>
      </c>
      <c r="H374" s="234">
        <f t="shared" si="129"/>
        <v>2342300</v>
      </c>
      <c r="I374" s="234">
        <f t="shared" si="129"/>
        <v>1399300</v>
      </c>
      <c r="J374" s="234">
        <f t="shared" si="129"/>
        <v>943000</v>
      </c>
      <c r="K374" s="234">
        <f t="shared" si="129"/>
        <v>0</v>
      </c>
      <c r="L374" s="234">
        <f t="shared" si="129"/>
        <v>0</v>
      </c>
      <c r="M374" s="234">
        <f t="shared" si="129"/>
        <v>0</v>
      </c>
      <c r="N374" s="234">
        <f t="shared" si="129"/>
        <v>0</v>
      </c>
      <c r="O374" s="229">
        <f t="shared" si="129"/>
        <v>1586603</v>
      </c>
      <c r="P374" s="234">
        <f t="shared" si="129"/>
        <v>817618</v>
      </c>
      <c r="Q374" s="234">
        <f t="shared" si="129"/>
        <v>0</v>
      </c>
      <c r="R374" s="234">
        <f t="shared" si="129"/>
        <v>768985</v>
      </c>
      <c r="S374" s="229">
        <f t="shared" si="129"/>
        <v>1319442</v>
      </c>
      <c r="T374" s="234">
        <f t="shared" si="129"/>
        <v>550264</v>
      </c>
      <c r="U374" s="234">
        <f t="shared" si="129"/>
        <v>0</v>
      </c>
      <c r="V374" s="234">
        <f t="shared" si="129"/>
        <v>769178</v>
      </c>
    </row>
    <row r="375" spans="1:22" ht="47.25">
      <c r="A375" s="231" t="s">
        <v>86</v>
      </c>
      <c r="B375" s="237" t="s">
        <v>473</v>
      </c>
      <c r="C375" s="257"/>
      <c r="D375" s="257"/>
      <c r="E375" s="257"/>
      <c r="F375" s="257"/>
      <c r="G375" s="234">
        <f>G376</f>
        <v>4083300</v>
      </c>
      <c r="H375" s="234">
        <f t="shared" si="129"/>
        <v>2342300</v>
      </c>
      <c r="I375" s="234">
        <f t="shared" si="129"/>
        <v>1399300</v>
      </c>
      <c r="J375" s="234">
        <f t="shared" si="129"/>
        <v>943000</v>
      </c>
      <c r="K375" s="234">
        <f t="shared" si="129"/>
        <v>0</v>
      </c>
      <c r="L375" s="234">
        <f t="shared" si="129"/>
        <v>0</v>
      </c>
      <c r="M375" s="234">
        <f t="shared" si="129"/>
        <v>0</v>
      </c>
      <c r="N375" s="234">
        <f t="shared" si="129"/>
        <v>0</v>
      </c>
      <c r="O375" s="229">
        <f t="shared" si="129"/>
        <v>1586603</v>
      </c>
      <c r="P375" s="234">
        <f t="shared" si="129"/>
        <v>817618</v>
      </c>
      <c r="Q375" s="234">
        <f t="shared" si="129"/>
        <v>0</v>
      </c>
      <c r="R375" s="234">
        <f t="shared" si="129"/>
        <v>768985</v>
      </c>
      <c r="S375" s="229">
        <f t="shared" si="129"/>
        <v>1319442</v>
      </c>
      <c r="T375" s="234">
        <f t="shared" si="129"/>
        <v>550264</v>
      </c>
      <c r="U375" s="234">
        <f t="shared" si="129"/>
        <v>0</v>
      </c>
      <c r="V375" s="234">
        <f t="shared" si="129"/>
        <v>769178</v>
      </c>
    </row>
    <row r="376" spans="1:22" ht="189">
      <c r="A376" s="268">
        <v>1</v>
      </c>
      <c r="B376" s="283" t="s">
        <v>1157</v>
      </c>
      <c r="C376" s="233" t="s">
        <v>1158</v>
      </c>
      <c r="D376" s="253" t="s">
        <v>1159</v>
      </c>
      <c r="E376" s="233" t="s">
        <v>1160</v>
      </c>
      <c r="F376" s="243" t="s">
        <v>1161</v>
      </c>
      <c r="G376" s="273">
        <v>4083300</v>
      </c>
      <c r="H376" s="273">
        <v>2342300</v>
      </c>
      <c r="I376" s="273">
        <v>1399300</v>
      </c>
      <c r="J376" s="273">
        <v>943000</v>
      </c>
      <c r="K376" s="257"/>
      <c r="L376" s="257"/>
      <c r="M376" s="257"/>
      <c r="N376" s="257"/>
      <c r="O376" s="273">
        <f>SUM(P376:R376)</f>
        <v>1586603</v>
      </c>
      <c r="P376" s="273">
        <v>817618</v>
      </c>
      <c r="Q376" s="273"/>
      <c r="R376" s="273">
        <v>768985</v>
      </c>
      <c r="S376" s="273">
        <f>SUM(T376:V376)</f>
        <v>1319442</v>
      </c>
      <c r="T376" s="273">
        <v>550264</v>
      </c>
      <c r="U376" s="273"/>
      <c r="V376" s="273">
        <f>369178+400000</f>
        <v>769178</v>
      </c>
    </row>
    <row r="377" spans="1:22">
      <c r="A377" s="231" t="s">
        <v>18</v>
      </c>
      <c r="B377" s="232" t="s">
        <v>440</v>
      </c>
      <c r="C377" s="257"/>
      <c r="D377" s="257"/>
      <c r="E377" s="257"/>
      <c r="F377" s="257"/>
      <c r="G377" s="234">
        <f>G378</f>
        <v>30000</v>
      </c>
      <c r="H377" s="234">
        <f t="shared" ref="H377:V379" si="130">H378</f>
        <v>0</v>
      </c>
      <c r="I377" s="234">
        <f t="shared" si="130"/>
        <v>0</v>
      </c>
      <c r="J377" s="234">
        <f t="shared" si="130"/>
        <v>30000</v>
      </c>
      <c r="K377" s="234">
        <f t="shared" si="130"/>
        <v>0</v>
      </c>
      <c r="L377" s="234">
        <f t="shared" si="130"/>
        <v>0</v>
      </c>
      <c r="M377" s="234">
        <f t="shared" si="130"/>
        <v>0</v>
      </c>
      <c r="N377" s="234">
        <f t="shared" si="130"/>
        <v>0</v>
      </c>
      <c r="O377" s="229">
        <f t="shared" si="130"/>
        <v>20715.8</v>
      </c>
      <c r="P377" s="234">
        <f t="shared" si="130"/>
        <v>0</v>
      </c>
      <c r="Q377" s="234">
        <f t="shared" si="130"/>
        <v>0</v>
      </c>
      <c r="R377" s="234">
        <f t="shared" si="130"/>
        <v>20715.8</v>
      </c>
      <c r="S377" s="229">
        <f t="shared" si="130"/>
        <v>6000</v>
      </c>
      <c r="T377" s="234">
        <f t="shared" si="130"/>
        <v>0</v>
      </c>
      <c r="U377" s="234">
        <f t="shared" si="130"/>
        <v>0</v>
      </c>
      <c r="V377" s="234">
        <f t="shared" si="130"/>
        <v>6000</v>
      </c>
    </row>
    <row r="378" spans="1:22">
      <c r="A378" s="236">
        <v>1</v>
      </c>
      <c r="B378" s="232" t="s">
        <v>429</v>
      </c>
      <c r="C378" s="257"/>
      <c r="D378" s="257"/>
      <c r="E378" s="257"/>
      <c r="F378" s="257"/>
      <c r="G378" s="234">
        <f>G379</f>
        <v>30000</v>
      </c>
      <c r="H378" s="234">
        <f t="shared" si="130"/>
        <v>0</v>
      </c>
      <c r="I378" s="234">
        <f t="shared" si="130"/>
        <v>0</v>
      </c>
      <c r="J378" s="234">
        <f t="shared" si="130"/>
        <v>30000</v>
      </c>
      <c r="K378" s="234">
        <f t="shared" si="130"/>
        <v>0</v>
      </c>
      <c r="L378" s="234">
        <f t="shared" si="130"/>
        <v>0</v>
      </c>
      <c r="M378" s="234">
        <f t="shared" si="130"/>
        <v>0</v>
      </c>
      <c r="N378" s="234">
        <f t="shared" si="130"/>
        <v>0</v>
      </c>
      <c r="O378" s="229">
        <f t="shared" si="130"/>
        <v>20715.8</v>
      </c>
      <c r="P378" s="234">
        <f t="shared" si="130"/>
        <v>0</v>
      </c>
      <c r="Q378" s="234">
        <f t="shared" si="130"/>
        <v>0</v>
      </c>
      <c r="R378" s="234">
        <f t="shared" si="130"/>
        <v>20715.8</v>
      </c>
      <c r="S378" s="229">
        <f t="shared" si="130"/>
        <v>6000</v>
      </c>
      <c r="T378" s="234">
        <f t="shared" si="130"/>
        <v>0</v>
      </c>
      <c r="U378" s="234">
        <f t="shared" si="130"/>
        <v>0</v>
      </c>
      <c r="V378" s="234">
        <f t="shared" si="130"/>
        <v>6000</v>
      </c>
    </row>
    <row r="379" spans="1:22" ht="47.25">
      <c r="A379" s="231" t="s">
        <v>86</v>
      </c>
      <c r="B379" s="237" t="s">
        <v>473</v>
      </c>
      <c r="C379" s="257"/>
      <c r="D379" s="257"/>
      <c r="E379" s="257"/>
      <c r="F379" s="257"/>
      <c r="G379" s="234">
        <f>G380</f>
        <v>30000</v>
      </c>
      <c r="H379" s="234">
        <f t="shared" si="130"/>
        <v>0</v>
      </c>
      <c r="I379" s="234">
        <f t="shared" si="130"/>
        <v>0</v>
      </c>
      <c r="J379" s="234">
        <f t="shared" si="130"/>
        <v>30000</v>
      </c>
      <c r="K379" s="234">
        <f t="shared" si="130"/>
        <v>0</v>
      </c>
      <c r="L379" s="234">
        <f t="shared" si="130"/>
        <v>0</v>
      </c>
      <c r="M379" s="234">
        <f t="shared" si="130"/>
        <v>0</v>
      </c>
      <c r="N379" s="234">
        <f t="shared" si="130"/>
        <v>0</v>
      </c>
      <c r="O379" s="229">
        <f t="shared" si="130"/>
        <v>20715.8</v>
      </c>
      <c r="P379" s="234">
        <f t="shared" si="130"/>
        <v>0</v>
      </c>
      <c r="Q379" s="234">
        <f t="shared" si="130"/>
        <v>0</v>
      </c>
      <c r="R379" s="234">
        <f t="shared" si="130"/>
        <v>20715.8</v>
      </c>
      <c r="S379" s="229">
        <f t="shared" si="130"/>
        <v>6000</v>
      </c>
      <c r="T379" s="234">
        <f t="shared" si="130"/>
        <v>0</v>
      </c>
      <c r="U379" s="234">
        <f t="shared" si="130"/>
        <v>0</v>
      </c>
      <c r="V379" s="234">
        <f t="shared" si="130"/>
        <v>6000</v>
      </c>
    </row>
    <row r="380" spans="1:22" ht="94.5">
      <c r="A380" s="268">
        <v>1</v>
      </c>
      <c r="B380" s="283" t="s">
        <v>1162</v>
      </c>
      <c r="C380" s="242" t="s">
        <v>1163</v>
      </c>
      <c r="D380" s="241" t="s">
        <v>1164</v>
      </c>
      <c r="E380" s="233" t="s">
        <v>484</v>
      </c>
      <c r="F380" s="233" t="s">
        <v>1165</v>
      </c>
      <c r="G380" s="245">
        <v>30000</v>
      </c>
      <c r="H380" s="257"/>
      <c r="I380" s="257"/>
      <c r="J380" s="245">
        <v>30000</v>
      </c>
      <c r="K380" s="257"/>
      <c r="L380" s="257"/>
      <c r="M380" s="257"/>
      <c r="N380" s="257"/>
      <c r="O380" s="244">
        <f t="shared" si="124"/>
        <v>20715.8</v>
      </c>
      <c r="P380" s="228"/>
      <c r="Q380" s="228"/>
      <c r="R380" s="245">
        <v>20715.8</v>
      </c>
      <c r="S380" s="244">
        <f t="shared" si="125"/>
        <v>6000</v>
      </c>
      <c r="T380" s="257"/>
      <c r="U380" s="257"/>
      <c r="V380" s="245">
        <v>6000</v>
      </c>
    </row>
    <row r="381" spans="1:22">
      <c r="A381" s="231" t="s">
        <v>45</v>
      </c>
      <c r="B381" s="232" t="s">
        <v>458</v>
      </c>
      <c r="C381" s="257"/>
      <c r="D381" s="257"/>
      <c r="E381" s="257"/>
      <c r="F381" s="257"/>
      <c r="G381" s="234">
        <f>G382</f>
        <v>30000</v>
      </c>
      <c r="H381" s="234">
        <f t="shared" ref="H381:V383" si="131">H382</f>
        <v>0</v>
      </c>
      <c r="I381" s="234">
        <f t="shared" si="131"/>
        <v>0</v>
      </c>
      <c r="J381" s="234">
        <f t="shared" si="131"/>
        <v>30000</v>
      </c>
      <c r="K381" s="234">
        <f t="shared" si="131"/>
        <v>0</v>
      </c>
      <c r="L381" s="234">
        <f t="shared" si="131"/>
        <v>0</v>
      </c>
      <c r="M381" s="234">
        <f t="shared" si="131"/>
        <v>0</v>
      </c>
      <c r="N381" s="234">
        <f t="shared" si="131"/>
        <v>0</v>
      </c>
      <c r="O381" s="229">
        <f t="shared" si="131"/>
        <v>5000</v>
      </c>
      <c r="P381" s="234">
        <f t="shared" si="131"/>
        <v>0</v>
      </c>
      <c r="Q381" s="234">
        <f t="shared" si="131"/>
        <v>0</v>
      </c>
      <c r="R381" s="234">
        <f t="shared" si="131"/>
        <v>5000</v>
      </c>
      <c r="S381" s="229">
        <f t="shared" si="131"/>
        <v>10000</v>
      </c>
      <c r="T381" s="234">
        <f t="shared" si="131"/>
        <v>0</v>
      </c>
      <c r="U381" s="234">
        <f t="shared" si="131"/>
        <v>0</v>
      </c>
      <c r="V381" s="234">
        <f t="shared" si="131"/>
        <v>10000</v>
      </c>
    </row>
    <row r="382" spans="1:22">
      <c r="A382" s="236">
        <v>1</v>
      </c>
      <c r="B382" s="232" t="s">
        <v>429</v>
      </c>
      <c r="C382" s="257"/>
      <c r="D382" s="257"/>
      <c r="E382" s="257"/>
      <c r="F382" s="257"/>
      <c r="G382" s="234">
        <f>G383</f>
        <v>30000</v>
      </c>
      <c r="H382" s="234">
        <f t="shared" si="131"/>
        <v>0</v>
      </c>
      <c r="I382" s="234">
        <f t="shared" si="131"/>
        <v>0</v>
      </c>
      <c r="J382" s="234">
        <f t="shared" si="131"/>
        <v>30000</v>
      </c>
      <c r="K382" s="234">
        <f t="shared" si="131"/>
        <v>0</v>
      </c>
      <c r="L382" s="234">
        <f t="shared" si="131"/>
        <v>0</v>
      </c>
      <c r="M382" s="234">
        <f t="shared" si="131"/>
        <v>0</v>
      </c>
      <c r="N382" s="234">
        <f t="shared" si="131"/>
        <v>0</v>
      </c>
      <c r="O382" s="229">
        <f t="shared" si="131"/>
        <v>5000</v>
      </c>
      <c r="P382" s="234">
        <f t="shared" si="131"/>
        <v>0</v>
      </c>
      <c r="Q382" s="234">
        <f t="shared" si="131"/>
        <v>0</v>
      </c>
      <c r="R382" s="234">
        <f t="shared" si="131"/>
        <v>5000</v>
      </c>
      <c r="S382" s="229">
        <f t="shared" si="131"/>
        <v>10000</v>
      </c>
      <c r="T382" s="234">
        <f t="shared" si="131"/>
        <v>0</v>
      </c>
      <c r="U382" s="234">
        <f t="shared" si="131"/>
        <v>0</v>
      </c>
      <c r="V382" s="234">
        <f t="shared" si="131"/>
        <v>10000</v>
      </c>
    </row>
    <row r="383" spans="1:22" ht="47.25">
      <c r="A383" s="231" t="s">
        <v>86</v>
      </c>
      <c r="B383" s="237" t="s">
        <v>473</v>
      </c>
      <c r="C383" s="257"/>
      <c r="D383" s="257"/>
      <c r="E383" s="257"/>
      <c r="F383" s="257"/>
      <c r="G383" s="234">
        <f>G384</f>
        <v>30000</v>
      </c>
      <c r="H383" s="234">
        <f t="shared" si="131"/>
        <v>0</v>
      </c>
      <c r="I383" s="234">
        <f t="shared" si="131"/>
        <v>0</v>
      </c>
      <c r="J383" s="234">
        <f t="shared" si="131"/>
        <v>30000</v>
      </c>
      <c r="K383" s="234">
        <f t="shared" si="131"/>
        <v>0</v>
      </c>
      <c r="L383" s="234">
        <f t="shared" si="131"/>
        <v>0</v>
      </c>
      <c r="M383" s="234">
        <f t="shared" si="131"/>
        <v>0</v>
      </c>
      <c r="N383" s="234">
        <f t="shared" si="131"/>
        <v>0</v>
      </c>
      <c r="O383" s="229">
        <f t="shared" si="131"/>
        <v>5000</v>
      </c>
      <c r="P383" s="234">
        <f t="shared" si="131"/>
        <v>0</v>
      </c>
      <c r="Q383" s="234">
        <f t="shared" si="131"/>
        <v>0</v>
      </c>
      <c r="R383" s="234">
        <f t="shared" si="131"/>
        <v>5000</v>
      </c>
      <c r="S383" s="229">
        <f t="shared" si="131"/>
        <v>10000</v>
      </c>
      <c r="T383" s="234">
        <f t="shared" si="131"/>
        <v>0</v>
      </c>
      <c r="U383" s="234">
        <f t="shared" si="131"/>
        <v>0</v>
      </c>
      <c r="V383" s="234">
        <f t="shared" si="131"/>
        <v>10000</v>
      </c>
    </row>
    <row r="384" spans="1:22" ht="47.25">
      <c r="A384" s="268">
        <v>1</v>
      </c>
      <c r="B384" s="285" t="s">
        <v>1166</v>
      </c>
      <c r="C384" s="248" t="s">
        <v>328</v>
      </c>
      <c r="D384" s="241" t="s">
        <v>1167</v>
      </c>
      <c r="E384" s="248" t="s">
        <v>521</v>
      </c>
      <c r="F384" s="255" t="s">
        <v>1168</v>
      </c>
      <c r="G384" s="254">
        <v>30000</v>
      </c>
      <c r="H384" s="257"/>
      <c r="I384" s="257"/>
      <c r="J384" s="254">
        <v>30000</v>
      </c>
      <c r="K384" s="257"/>
      <c r="L384" s="257"/>
      <c r="M384" s="257"/>
      <c r="N384" s="257"/>
      <c r="O384" s="244">
        <f t="shared" si="124"/>
        <v>5000</v>
      </c>
      <c r="P384" s="228"/>
      <c r="Q384" s="228"/>
      <c r="R384" s="245">
        <v>5000</v>
      </c>
      <c r="S384" s="244">
        <f t="shared" si="125"/>
        <v>10000</v>
      </c>
      <c r="T384" s="257"/>
      <c r="U384" s="257"/>
      <c r="V384" s="252">
        <v>10000</v>
      </c>
    </row>
    <row r="385" spans="1:22" ht="26.45" customHeight="1">
      <c r="A385" s="231" t="s">
        <v>1169</v>
      </c>
      <c r="B385" s="353" t="s">
        <v>1170</v>
      </c>
      <c r="C385" s="257"/>
      <c r="D385" s="257"/>
      <c r="E385" s="257"/>
      <c r="F385" s="257"/>
      <c r="G385" s="234">
        <f>G386+G392</f>
        <v>641126</v>
      </c>
      <c r="H385" s="234">
        <f t="shared" ref="H385:V385" si="132">H386+H392</f>
        <v>0</v>
      </c>
      <c r="I385" s="234">
        <f t="shared" si="132"/>
        <v>0</v>
      </c>
      <c r="J385" s="234">
        <f t="shared" si="132"/>
        <v>251126</v>
      </c>
      <c r="K385" s="234">
        <f t="shared" si="132"/>
        <v>0</v>
      </c>
      <c r="L385" s="234">
        <f t="shared" si="132"/>
        <v>0</v>
      </c>
      <c r="M385" s="234">
        <f t="shared" si="132"/>
        <v>0</v>
      </c>
      <c r="N385" s="234">
        <f t="shared" si="132"/>
        <v>0</v>
      </c>
      <c r="O385" s="234">
        <f t="shared" si="132"/>
        <v>20800</v>
      </c>
      <c r="P385" s="234">
        <f t="shared" si="132"/>
        <v>0</v>
      </c>
      <c r="Q385" s="234">
        <f t="shared" si="132"/>
        <v>0</v>
      </c>
      <c r="R385" s="234">
        <f t="shared" si="132"/>
        <v>20800</v>
      </c>
      <c r="S385" s="229">
        <f>S386+S392</f>
        <v>105000</v>
      </c>
      <c r="T385" s="234">
        <f t="shared" si="132"/>
        <v>0</v>
      </c>
      <c r="U385" s="234">
        <f t="shared" si="132"/>
        <v>0</v>
      </c>
      <c r="V385" s="234">
        <f t="shared" si="132"/>
        <v>105000</v>
      </c>
    </row>
    <row r="386" spans="1:22">
      <c r="A386" s="231" t="s">
        <v>6</v>
      </c>
      <c r="B386" s="232" t="s">
        <v>432</v>
      </c>
      <c r="C386" s="257"/>
      <c r="D386" s="257"/>
      <c r="E386" s="257"/>
      <c r="F386" s="257"/>
      <c r="G386" s="234">
        <f>G387</f>
        <v>511126</v>
      </c>
      <c r="H386" s="234">
        <f t="shared" ref="H386:V386" si="133">H387</f>
        <v>0</v>
      </c>
      <c r="I386" s="234">
        <f t="shared" si="133"/>
        <v>0</v>
      </c>
      <c r="J386" s="234">
        <f t="shared" si="133"/>
        <v>121126</v>
      </c>
      <c r="K386" s="234">
        <f t="shared" si="133"/>
        <v>0</v>
      </c>
      <c r="L386" s="234">
        <f t="shared" si="133"/>
        <v>0</v>
      </c>
      <c r="M386" s="234">
        <f t="shared" si="133"/>
        <v>0</v>
      </c>
      <c r="N386" s="234">
        <f t="shared" si="133"/>
        <v>0</v>
      </c>
      <c r="O386" s="229">
        <f t="shared" si="133"/>
        <v>300</v>
      </c>
      <c r="P386" s="234">
        <f t="shared" si="133"/>
        <v>0</v>
      </c>
      <c r="Q386" s="234">
        <f t="shared" si="133"/>
        <v>0</v>
      </c>
      <c r="R386" s="234">
        <f t="shared" si="133"/>
        <v>300</v>
      </c>
      <c r="S386" s="229">
        <f t="shared" si="133"/>
        <v>55000</v>
      </c>
      <c r="T386" s="234">
        <f t="shared" si="133"/>
        <v>0</v>
      </c>
      <c r="U386" s="234">
        <f t="shared" si="133"/>
        <v>0</v>
      </c>
      <c r="V386" s="234">
        <f t="shared" si="133"/>
        <v>55000</v>
      </c>
    </row>
    <row r="387" spans="1:22">
      <c r="A387" s="236">
        <v>1</v>
      </c>
      <c r="B387" s="232" t="s">
        <v>429</v>
      </c>
      <c r="C387" s="257"/>
      <c r="D387" s="257"/>
      <c r="E387" s="257"/>
      <c r="F387" s="257"/>
      <c r="G387" s="234">
        <f>G388+G390</f>
        <v>511126</v>
      </c>
      <c r="H387" s="234">
        <f t="shared" ref="H387:V387" si="134">H388+H390</f>
        <v>0</v>
      </c>
      <c r="I387" s="234">
        <f t="shared" si="134"/>
        <v>0</v>
      </c>
      <c r="J387" s="234">
        <f t="shared" si="134"/>
        <v>121126</v>
      </c>
      <c r="K387" s="234">
        <f t="shared" si="134"/>
        <v>0</v>
      </c>
      <c r="L387" s="234">
        <f t="shared" si="134"/>
        <v>0</v>
      </c>
      <c r="M387" s="234">
        <f t="shared" si="134"/>
        <v>0</v>
      </c>
      <c r="N387" s="234">
        <f t="shared" si="134"/>
        <v>0</v>
      </c>
      <c r="O387" s="229">
        <f t="shared" si="134"/>
        <v>300</v>
      </c>
      <c r="P387" s="234">
        <f t="shared" si="134"/>
        <v>0</v>
      </c>
      <c r="Q387" s="234">
        <f t="shared" si="134"/>
        <v>0</v>
      </c>
      <c r="R387" s="234">
        <f t="shared" si="134"/>
        <v>300</v>
      </c>
      <c r="S387" s="229">
        <f t="shared" si="134"/>
        <v>55000</v>
      </c>
      <c r="T387" s="234">
        <f t="shared" si="134"/>
        <v>0</v>
      </c>
      <c r="U387" s="234">
        <f t="shared" si="134"/>
        <v>0</v>
      </c>
      <c r="V387" s="234">
        <f t="shared" si="134"/>
        <v>55000</v>
      </c>
    </row>
    <row r="388" spans="1:22" ht="47.25">
      <c r="A388" s="231" t="s">
        <v>86</v>
      </c>
      <c r="B388" s="237" t="s">
        <v>473</v>
      </c>
      <c r="C388" s="257"/>
      <c r="D388" s="257"/>
      <c r="E388" s="257"/>
      <c r="F388" s="257"/>
      <c r="G388" s="234">
        <f>G389</f>
        <v>83026</v>
      </c>
      <c r="H388" s="234">
        <f t="shared" ref="H388:V388" si="135">H389</f>
        <v>0</v>
      </c>
      <c r="I388" s="234">
        <f t="shared" si="135"/>
        <v>0</v>
      </c>
      <c r="J388" s="234">
        <f t="shared" si="135"/>
        <v>83026</v>
      </c>
      <c r="K388" s="234">
        <f t="shared" si="135"/>
        <v>0</v>
      </c>
      <c r="L388" s="234">
        <f t="shared" si="135"/>
        <v>0</v>
      </c>
      <c r="M388" s="234">
        <f t="shared" si="135"/>
        <v>0</v>
      </c>
      <c r="N388" s="234">
        <f t="shared" si="135"/>
        <v>0</v>
      </c>
      <c r="O388" s="229">
        <f t="shared" si="135"/>
        <v>300</v>
      </c>
      <c r="P388" s="234">
        <f t="shared" si="135"/>
        <v>0</v>
      </c>
      <c r="Q388" s="234">
        <f t="shared" si="135"/>
        <v>0</v>
      </c>
      <c r="R388" s="234">
        <f t="shared" si="135"/>
        <v>300</v>
      </c>
      <c r="S388" s="229">
        <f t="shared" si="135"/>
        <v>50000</v>
      </c>
      <c r="T388" s="234">
        <f t="shared" si="135"/>
        <v>0</v>
      </c>
      <c r="U388" s="234">
        <f t="shared" si="135"/>
        <v>0</v>
      </c>
      <c r="V388" s="234">
        <f t="shared" si="135"/>
        <v>50000</v>
      </c>
    </row>
    <row r="389" spans="1:22" ht="157.5">
      <c r="A389" s="268">
        <v>1</v>
      </c>
      <c r="B389" s="303" t="s">
        <v>1171</v>
      </c>
      <c r="C389" s="242" t="s">
        <v>1172</v>
      </c>
      <c r="D389" s="241" t="s">
        <v>1173</v>
      </c>
      <c r="E389" s="242" t="s">
        <v>521</v>
      </c>
      <c r="F389" s="242" t="s">
        <v>1174</v>
      </c>
      <c r="G389" s="245">
        <f>70511+12515</f>
        <v>83026</v>
      </c>
      <c r="H389" s="257"/>
      <c r="I389" s="257"/>
      <c r="J389" s="245">
        <f>70511+12515</f>
        <v>83026</v>
      </c>
      <c r="K389" s="257"/>
      <c r="L389" s="257"/>
      <c r="M389" s="257"/>
      <c r="N389" s="257"/>
      <c r="O389" s="244">
        <f t="shared" si="124"/>
        <v>300</v>
      </c>
      <c r="P389" s="228"/>
      <c r="Q389" s="228"/>
      <c r="R389" s="245">
        <v>300</v>
      </c>
      <c r="S389" s="244">
        <f t="shared" si="125"/>
        <v>50000</v>
      </c>
      <c r="T389" s="257"/>
      <c r="U389" s="257"/>
      <c r="V389" s="245">
        <v>50000</v>
      </c>
    </row>
    <row r="390" spans="1:22" ht="31.5">
      <c r="A390" s="231" t="s">
        <v>92</v>
      </c>
      <c r="B390" s="237" t="s">
        <v>721</v>
      </c>
      <c r="C390" s="257"/>
      <c r="D390" s="257"/>
      <c r="E390" s="257"/>
      <c r="F390" s="257"/>
      <c r="G390" s="234">
        <f>G391</f>
        <v>428100</v>
      </c>
      <c r="H390" s="234">
        <f t="shared" ref="H390:V390" si="136">H391</f>
        <v>0</v>
      </c>
      <c r="I390" s="234">
        <f t="shared" si="136"/>
        <v>0</v>
      </c>
      <c r="J390" s="234">
        <f t="shared" si="136"/>
        <v>38100</v>
      </c>
      <c r="K390" s="234">
        <f t="shared" si="136"/>
        <v>0</v>
      </c>
      <c r="L390" s="234">
        <f t="shared" si="136"/>
        <v>0</v>
      </c>
      <c r="M390" s="234">
        <f t="shared" si="136"/>
        <v>0</v>
      </c>
      <c r="N390" s="234">
        <f t="shared" si="136"/>
        <v>0</v>
      </c>
      <c r="O390" s="229">
        <f t="shared" si="136"/>
        <v>0</v>
      </c>
      <c r="P390" s="234">
        <f t="shared" si="136"/>
        <v>0</v>
      </c>
      <c r="Q390" s="234">
        <f t="shared" si="136"/>
        <v>0</v>
      </c>
      <c r="R390" s="234">
        <f t="shared" si="136"/>
        <v>0</v>
      </c>
      <c r="S390" s="229">
        <f t="shared" si="136"/>
        <v>5000</v>
      </c>
      <c r="T390" s="234">
        <f t="shared" si="136"/>
        <v>0</v>
      </c>
      <c r="U390" s="234">
        <f t="shared" si="136"/>
        <v>0</v>
      </c>
      <c r="V390" s="234">
        <f t="shared" si="136"/>
        <v>5000</v>
      </c>
    </row>
    <row r="391" spans="1:22" ht="55.9" customHeight="1">
      <c r="A391" s="268">
        <v>1</v>
      </c>
      <c r="B391" s="239" t="s">
        <v>1175</v>
      </c>
      <c r="C391" s="242" t="s">
        <v>1172</v>
      </c>
      <c r="D391" s="241" t="s">
        <v>1176</v>
      </c>
      <c r="E391" s="242" t="s">
        <v>892</v>
      </c>
      <c r="F391" s="243" t="s">
        <v>1177</v>
      </c>
      <c r="G391" s="245">
        <v>428100</v>
      </c>
      <c r="H391" s="257"/>
      <c r="I391" s="257"/>
      <c r="J391" s="245">
        <f>G391-390000</f>
        <v>38100</v>
      </c>
      <c r="K391" s="257"/>
      <c r="L391" s="257"/>
      <c r="M391" s="257"/>
      <c r="N391" s="257"/>
      <c r="O391" s="244"/>
      <c r="P391" s="228"/>
      <c r="Q391" s="228"/>
      <c r="R391" s="245"/>
      <c r="S391" s="244">
        <f t="shared" si="125"/>
        <v>5000</v>
      </c>
      <c r="T391" s="257"/>
      <c r="U391" s="257"/>
      <c r="V391" s="245">
        <v>5000</v>
      </c>
    </row>
    <row r="392" spans="1:22">
      <c r="A392" s="231" t="s">
        <v>10</v>
      </c>
      <c r="B392" s="232" t="s">
        <v>445</v>
      </c>
      <c r="C392" s="257"/>
      <c r="D392" s="257"/>
      <c r="E392" s="257"/>
      <c r="F392" s="257"/>
      <c r="G392" s="234">
        <f>G393</f>
        <v>130000</v>
      </c>
      <c r="H392" s="234">
        <f t="shared" ref="H392:V394" si="137">H393</f>
        <v>0</v>
      </c>
      <c r="I392" s="234">
        <f t="shared" si="137"/>
        <v>0</v>
      </c>
      <c r="J392" s="234">
        <f t="shared" si="137"/>
        <v>130000</v>
      </c>
      <c r="K392" s="234">
        <f t="shared" si="137"/>
        <v>0</v>
      </c>
      <c r="L392" s="234">
        <f t="shared" si="137"/>
        <v>0</v>
      </c>
      <c r="M392" s="234">
        <f t="shared" si="137"/>
        <v>0</v>
      </c>
      <c r="N392" s="234">
        <f t="shared" si="137"/>
        <v>0</v>
      </c>
      <c r="O392" s="229">
        <f t="shared" si="137"/>
        <v>20500</v>
      </c>
      <c r="P392" s="234">
        <f t="shared" si="137"/>
        <v>0</v>
      </c>
      <c r="Q392" s="234">
        <f t="shared" si="137"/>
        <v>0</v>
      </c>
      <c r="R392" s="234">
        <f t="shared" si="137"/>
        <v>20500</v>
      </c>
      <c r="S392" s="229">
        <f t="shared" si="137"/>
        <v>50000</v>
      </c>
      <c r="T392" s="234">
        <f t="shared" si="137"/>
        <v>0</v>
      </c>
      <c r="U392" s="234">
        <f t="shared" si="137"/>
        <v>0</v>
      </c>
      <c r="V392" s="234">
        <f t="shared" si="137"/>
        <v>50000</v>
      </c>
    </row>
    <row r="393" spans="1:22">
      <c r="A393" s="236">
        <v>1</v>
      </c>
      <c r="B393" s="232" t="s">
        <v>429</v>
      </c>
      <c r="C393" s="257"/>
      <c r="D393" s="257"/>
      <c r="E393" s="257"/>
      <c r="F393" s="257"/>
      <c r="G393" s="234">
        <f>G394</f>
        <v>130000</v>
      </c>
      <c r="H393" s="234">
        <f t="shared" si="137"/>
        <v>0</v>
      </c>
      <c r="I393" s="234">
        <f t="shared" si="137"/>
        <v>0</v>
      </c>
      <c r="J393" s="234">
        <f t="shared" si="137"/>
        <v>130000</v>
      </c>
      <c r="K393" s="234">
        <f t="shared" si="137"/>
        <v>0</v>
      </c>
      <c r="L393" s="234">
        <f t="shared" si="137"/>
        <v>0</v>
      </c>
      <c r="M393" s="234">
        <f t="shared" si="137"/>
        <v>0</v>
      </c>
      <c r="N393" s="234">
        <f t="shared" si="137"/>
        <v>0</v>
      </c>
      <c r="O393" s="229">
        <f t="shared" si="137"/>
        <v>20500</v>
      </c>
      <c r="P393" s="234">
        <f t="shared" si="137"/>
        <v>0</v>
      </c>
      <c r="Q393" s="234">
        <f t="shared" si="137"/>
        <v>0</v>
      </c>
      <c r="R393" s="234">
        <f t="shared" si="137"/>
        <v>20500</v>
      </c>
      <c r="S393" s="229">
        <f t="shared" si="137"/>
        <v>50000</v>
      </c>
      <c r="T393" s="234">
        <f t="shared" si="137"/>
        <v>0</v>
      </c>
      <c r="U393" s="234">
        <f t="shared" si="137"/>
        <v>0</v>
      </c>
      <c r="V393" s="234">
        <f t="shared" si="137"/>
        <v>50000</v>
      </c>
    </row>
    <row r="394" spans="1:22" ht="47.25">
      <c r="A394" s="231" t="s">
        <v>86</v>
      </c>
      <c r="B394" s="237" t="s">
        <v>473</v>
      </c>
      <c r="C394" s="257"/>
      <c r="D394" s="257"/>
      <c r="E394" s="257"/>
      <c r="F394" s="257"/>
      <c r="G394" s="234">
        <f>G395</f>
        <v>130000</v>
      </c>
      <c r="H394" s="234">
        <f t="shared" si="137"/>
        <v>0</v>
      </c>
      <c r="I394" s="234">
        <f t="shared" si="137"/>
        <v>0</v>
      </c>
      <c r="J394" s="234">
        <f t="shared" si="137"/>
        <v>130000</v>
      </c>
      <c r="K394" s="234">
        <f t="shared" si="137"/>
        <v>0</v>
      </c>
      <c r="L394" s="234">
        <f t="shared" si="137"/>
        <v>0</v>
      </c>
      <c r="M394" s="234">
        <f t="shared" si="137"/>
        <v>0</v>
      </c>
      <c r="N394" s="234">
        <f t="shared" si="137"/>
        <v>0</v>
      </c>
      <c r="O394" s="229">
        <f t="shared" si="137"/>
        <v>20500</v>
      </c>
      <c r="P394" s="234">
        <f t="shared" si="137"/>
        <v>0</v>
      </c>
      <c r="Q394" s="234">
        <f t="shared" si="137"/>
        <v>0</v>
      </c>
      <c r="R394" s="234">
        <f t="shared" si="137"/>
        <v>20500</v>
      </c>
      <c r="S394" s="229">
        <f t="shared" si="137"/>
        <v>50000</v>
      </c>
      <c r="T394" s="234">
        <f t="shared" si="137"/>
        <v>0</v>
      </c>
      <c r="U394" s="234">
        <f t="shared" si="137"/>
        <v>0</v>
      </c>
      <c r="V394" s="234">
        <f t="shared" si="137"/>
        <v>50000</v>
      </c>
    </row>
    <row r="395" spans="1:22" ht="63">
      <c r="A395" s="268">
        <v>1</v>
      </c>
      <c r="B395" s="303" t="s">
        <v>1178</v>
      </c>
      <c r="C395" s="248" t="s">
        <v>615</v>
      </c>
      <c r="D395" s="249" t="s">
        <v>1179</v>
      </c>
      <c r="E395" s="354" t="s">
        <v>484</v>
      </c>
      <c r="F395" s="270" t="s">
        <v>1180</v>
      </c>
      <c r="G395" s="288">
        <v>130000</v>
      </c>
      <c r="H395" s="257"/>
      <c r="I395" s="257"/>
      <c r="J395" s="288">
        <v>130000</v>
      </c>
      <c r="K395" s="257"/>
      <c r="L395" s="257"/>
      <c r="M395" s="257"/>
      <c r="N395" s="257"/>
      <c r="O395" s="244">
        <f t="shared" si="124"/>
        <v>20500</v>
      </c>
      <c r="P395" s="228"/>
      <c r="Q395" s="228"/>
      <c r="R395" s="245">
        <v>20500</v>
      </c>
      <c r="S395" s="244">
        <f t="shared" si="125"/>
        <v>50000</v>
      </c>
      <c r="T395" s="257"/>
      <c r="U395" s="257"/>
      <c r="V395" s="254">
        <v>50000</v>
      </c>
    </row>
    <row r="396" spans="1:22" ht="35.450000000000003" customHeight="1">
      <c r="A396" s="231" t="s">
        <v>1181</v>
      </c>
      <c r="B396" s="353" t="s">
        <v>1182</v>
      </c>
      <c r="C396" s="257"/>
      <c r="D396" s="257"/>
      <c r="E396" s="257"/>
      <c r="F396" s="257"/>
      <c r="G396" s="234">
        <f>G397+G406+G410</f>
        <v>1465309.650771</v>
      </c>
      <c r="H396" s="234">
        <f t="shared" ref="H396:V396" si="138">H397+H406+H410</f>
        <v>0</v>
      </c>
      <c r="I396" s="234">
        <f t="shared" si="138"/>
        <v>0</v>
      </c>
      <c r="J396" s="234">
        <f t="shared" si="138"/>
        <v>1465309.650771</v>
      </c>
      <c r="K396" s="234">
        <f t="shared" si="138"/>
        <v>0</v>
      </c>
      <c r="L396" s="234">
        <f t="shared" si="138"/>
        <v>0</v>
      </c>
      <c r="M396" s="234">
        <f t="shared" si="138"/>
        <v>0</v>
      </c>
      <c r="N396" s="234">
        <f t="shared" si="138"/>
        <v>0</v>
      </c>
      <c r="O396" s="234">
        <f t="shared" si="138"/>
        <v>630494</v>
      </c>
      <c r="P396" s="234">
        <f t="shared" si="138"/>
        <v>0</v>
      </c>
      <c r="Q396" s="234">
        <f t="shared" si="138"/>
        <v>0</v>
      </c>
      <c r="R396" s="234">
        <f t="shared" si="138"/>
        <v>630494</v>
      </c>
      <c r="S396" s="229">
        <f>S397+S406+S410</f>
        <v>550000</v>
      </c>
      <c r="T396" s="234">
        <f t="shared" si="138"/>
        <v>0</v>
      </c>
      <c r="U396" s="234">
        <f t="shared" si="138"/>
        <v>0</v>
      </c>
      <c r="V396" s="234">
        <f t="shared" si="138"/>
        <v>550000</v>
      </c>
    </row>
    <row r="397" spans="1:22">
      <c r="A397" s="231" t="s">
        <v>6</v>
      </c>
      <c r="B397" s="232" t="s">
        <v>431</v>
      </c>
      <c r="C397" s="257"/>
      <c r="D397" s="257"/>
      <c r="E397" s="257"/>
      <c r="F397" s="257"/>
      <c r="G397" s="234">
        <f>G398</f>
        <v>950703.65077099996</v>
      </c>
      <c r="H397" s="234">
        <f t="shared" ref="H397:V397" si="139">H398</f>
        <v>0</v>
      </c>
      <c r="I397" s="234">
        <f t="shared" si="139"/>
        <v>0</v>
      </c>
      <c r="J397" s="234">
        <f t="shared" si="139"/>
        <v>950703.65077099996</v>
      </c>
      <c r="K397" s="234">
        <f t="shared" si="139"/>
        <v>0</v>
      </c>
      <c r="L397" s="234">
        <f t="shared" si="139"/>
        <v>0</v>
      </c>
      <c r="M397" s="234">
        <f t="shared" si="139"/>
        <v>0</v>
      </c>
      <c r="N397" s="234">
        <f t="shared" si="139"/>
        <v>0</v>
      </c>
      <c r="O397" s="229">
        <f t="shared" si="139"/>
        <v>199000</v>
      </c>
      <c r="P397" s="234">
        <f t="shared" si="139"/>
        <v>0</v>
      </c>
      <c r="Q397" s="234">
        <f t="shared" si="139"/>
        <v>0</v>
      </c>
      <c r="R397" s="234">
        <f t="shared" si="139"/>
        <v>199000</v>
      </c>
      <c r="S397" s="229">
        <f t="shared" si="139"/>
        <v>485000</v>
      </c>
      <c r="T397" s="234">
        <f t="shared" si="139"/>
        <v>0</v>
      </c>
      <c r="U397" s="234">
        <f t="shared" si="139"/>
        <v>0</v>
      </c>
      <c r="V397" s="234">
        <f t="shared" si="139"/>
        <v>485000</v>
      </c>
    </row>
    <row r="398" spans="1:22">
      <c r="A398" s="236">
        <v>1</v>
      </c>
      <c r="B398" s="232" t="s">
        <v>429</v>
      </c>
      <c r="C398" s="257"/>
      <c r="D398" s="257"/>
      <c r="E398" s="257"/>
      <c r="F398" s="257"/>
      <c r="G398" s="234">
        <f>G399+G402</f>
        <v>950703.65077099996</v>
      </c>
      <c r="H398" s="234">
        <f t="shared" ref="H398:U398" si="140">H399+H402</f>
        <v>0</v>
      </c>
      <c r="I398" s="234">
        <f t="shared" si="140"/>
        <v>0</v>
      </c>
      <c r="J398" s="234">
        <f t="shared" si="140"/>
        <v>950703.65077099996</v>
      </c>
      <c r="K398" s="234">
        <f t="shared" si="140"/>
        <v>0</v>
      </c>
      <c r="L398" s="234">
        <f t="shared" si="140"/>
        <v>0</v>
      </c>
      <c r="M398" s="234">
        <f t="shared" si="140"/>
        <v>0</v>
      </c>
      <c r="N398" s="234">
        <f t="shared" si="140"/>
        <v>0</v>
      </c>
      <c r="O398" s="229">
        <f t="shared" si="140"/>
        <v>199000</v>
      </c>
      <c r="P398" s="234">
        <f t="shared" si="140"/>
        <v>0</v>
      </c>
      <c r="Q398" s="234">
        <f t="shared" si="140"/>
        <v>0</v>
      </c>
      <c r="R398" s="234">
        <f t="shared" si="140"/>
        <v>199000</v>
      </c>
      <c r="S398" s="229">
        <f t="shared" si="140"/>
        <v>485000</v>
      </c>
      <c r="T398" s="234">
        <f t="shared" si="140"/>
        <v>0</v>
      </c>
      <c r="U398" s="234">
        <f t="shared" si="140"/>
        <v>0</v>
      </c>
      <c r="V398" s="234">
        <f>V399+V402</f>
        <v>485000</v>
      </c>
    </row>
    <row r="399" spans="1:22" ht="47.25">
      <c r="A399" s="231" t="s">
        <v>86</v>
      </c>
      <c r="B399" s="237" t="s">
        <v>473</v>
      </c>
      <c r="C399" s="257"/>
      <c r="D399" s="257"/>
      <c r="E399" s="257"/>
      <c r="F399" s="257"/>
      <c r="G399" s="234">
        <f>SUM(G400:G401)</f>
        <v>580508.37177099998</v>
      </c>
      <c r="H399" s="234">
        <f t="shared" ref="H399:V399" si="141">SUM(H400:H401)</f>
        <v>0</v>
      </c>
      <c r="I399" s="234">
        <f t="shared" si="141"/>
        <v>0</v>
      </c>
      <c r="J399" s="234">
        <f t="shared" si="141"/>
        <v>580508.37177099998</v>
      </c>
      <c r="K399" s="234">
        <f t="shared" si="141"/>
        <v>0</v>
      </c>
      <c r="L399" s="234">
        <f t="shared" si="141"/>
        <v>0</v>
      </c>
      <c r="M399" s="234">
        <f t="shared" si="141"/>
        <v>0</v>
      </c>
      <c r="N399" s="234">
        <f t="shared" si="141"/>
        <v>0</v>
      </c>
      <c r="O399" s="229">
        <f t="shared" si="141"/>
        <v>199000</v>
      </c>
      <c r="P399" s="234">
        <f t="shared" si="141"/>
        <v>0</v>
      </c>
      <c r="Q399" s="234">
        <f t="shared" si="141"/>
        <v>0</v>
      </c>
      <c r="R399" s="234">
        <f t="shared" si="141"/>
        <v>199000</v>
      </c>
      <c r="S399" s="229">
        <f t="shared" si="141"/>
        <v>295000</v>
      </c>
      <c r="T399" s="234">
        <f t="shared" si="141"/>
        <v>0</v>
      </c>
      <c r="U399" s="234">
        <f t="shared" si="141"/>
        <v>0</v>
      </c>
      <c r="V399" s="234">
        <f t="shared" si="141"/>
        <v>295000</v>
      </c>
    </row>
    <row r="400" spans="1:22" ht="94.5">
      <c r="A400" s="260" t="s">
        <v>513</v>
      </c>
      <c r="B400" s="261" t="s">
        <v>1183</v>
      </c>
      <c r="C400" s="242" t="s">
        <v>231</v>
      </c>
      <c r="D400" s="262" t="s">
        <v>1184</v>
      </c>
      <c r="E400" s="248" t="s">
        <v>709</v>
      </c>
      <c r="F400" s="242" t="s">
        <v>1185</v>
      </c>
      <c r="G400" s="245">
        <v>281276.37177099998</v>
      </c>
      <c r="H400" s="257"/>
      <c r="I400" s="257"/>
      <c r="J400" s="245">
        <v>281276.37177099998</v>
      </c>
      <c r="K400" s="257"/>
      <c r="L400" s="257"/>
      <c r="M400" s="257"/>
      <c r="N400" s="257"/>
      <c r="O400" s="244">
        <f t="shared" si="124"/>
        <v>3000</v>
      </c>
      <c r="P400" s="228"/>
      <c r="Q400" s="228"/>
      <c r="R400" s="245">
        <v>3000</v>
      </c>
      <c r="S400" s="244">
        <f t="shared" si="125"/>
        <v>200000</v>
      </c>
      <c r="T400" s="257"/>
      <c r="U400" s="257"/>
      <c r="V400" s="245">
        <v>200000</v>
      </c>
    </row>
    <row r="401" spans="1:22" ht="94.5">
      <c r="A401" s="260" t="s">
        <v>518</v>
      </c>
      <c r="B401" s="261" t="s">
        <v>1186</v>
      </c>
      <c r="C401" s="242" t="s">
        <v>232</v>
      </c>
      <c r="D401" s="262" t="s">
        <v>1187</v>
      </c>
      <c r="E401" s="262" t="s">
        <v>694</v>
      </c>
      <c r="F401" s="242" t="s">
        <v>1188</v>
      </c>
      <c r="G401" s="245">
        <v>299232</v>
      </c>
      <c r="H401" s="257"/>
      <c r="I401" s="257"/>
      <c r="J401" s="245">
        <v>299232</v>
      </c>
      <c r="K401" s="257"/>
      <c r="L401" s="257"/>
      <c r="M401" s="257"/>
      <c r="N401" s="257"/>
      <c r="O401" s="244">
        <f t="shared" si="124"/>
        <v>196000</v>
      </c>
      <c r="P401" s="228"/>
      <c r="Q401" s="228"/>
      <c r="R401" s="245">
        <v>196000</v>
      </c>
      <c r="S401" s="244">
        <f t="shared" si="125"/>
        <v>95000</v>
      </c>
      <c r="T401" s="257"/>
      <c r="U401" s="257"/>
      <c r="V401" s="245">
        <v>95000</v>
      </c>
    </row>
    <row r="402" spans="1:22" ht="31.5">
      <c r="A402" s="231" t="s">
        <v>92</v>
      </c>
      <c r="B402" s="237" t="s">
        <v>721</v>
      </c>
      <c r="C402" s="257"/>
      <c r="D402" s="257"/>
      <c r="E402" s="257"/>
      <c r="F402" s="257"/>
      <c r="G402" s="234">
        <f>SUM(G403:G405)</f>
        <v>370195.27899999998</v>
      </c>
      <c r="H402" s="234">
        <f t="shared" ref="H402:V402" si="142">SUM(H403:H405)</f>
        <v>0</v>
      </c>
      <c r="I402" s="234">
        <f t="shared" si="142"/>
        <v>0</v>
      </c>
      <c r="J402" s="234">
        <f t="shared" si="142"/>
        <v>370195.27899999998</v>
      </c>
      <c r="K402" s="234">
        <f t="shared" si="142"/>
        <v>0</v>
      </c>
      <c r="L402" s="234">
        <f t="shared" si="142"/>
        <v>0</v>
      </c>
      <c r="M402" s="234">
        <f t="shared" si="142"/>
        <v>0</v>
      </c>
      <c r="N402" s="234">
        <f t="shared" si="142"/>
        <v>0</v>
      </c>
      <c r="O402" s="229">
        <f t="shared" si="142"/>
        <v>0</v>
      </c>
      <c r="P402" s="234">
        <f t="shared" si="142"/>
        <v>0</v>
      </c>
      <c r="Q402" s="234">
        <f t="shared" si="142"/>
        <v>0</v>
      </c>
      <c r="R402" s="234">
        <f t="shared" si="142"/>
        <v>0</v>
      </c>
      <c r="S402" s="229">
        <f t="shared" si="142"/>
        <v>190000</v>
      </c>
      <c r="T402" s="234">
        <f t="shared" si="142"/>
        <v>0</v>
      </c>
      <c r="U402" s="234">
        <f t="shared" si="142"/>
        <v>0</v>
      </c>
      <c r="V402" s="234">
        <f t="shared" si="142"/>
        <v>190000</v>
      </c>
    </row>
    <row r="403" spans="1:22" ht="47.25">
      <c r="A403" s="260" t="s">
        <v>513</v>
      </c>
      <c r="B403" s="261" t="s">
        <v>1189</v>
      </c>
      <c r="C403" s="242" t="s">
        <v>1190</v>
      </c>
      <c r="D403" s="262" t="s">
        <v>1191</v>
      </c>
      <c r="E403" s="262" t="s">
        <v>719</v>
      </c>
      <c r="F403" s="242" t="s">
        <v>1192</v>
      </c>
      <c r="G403" s="245">
        <v>136280</v>
      </c>
      <c r="H403" s="257"/>
      <c r="I403" s="257"/>
      <c r="J403" s="245">
        <v>136280</v>
      </c>
      <c r="K403" s="257"/>
      <c r="L403" s="257"/>
      <c r="M403" s="257"/>
      <c r="N403" s="257"/>
      <c r="O403" s="244">
        <f t="shared" si="124"/>
        <v>0</v>
      </c>
      <c r="P403" s="228"/>
      <c r="Q403" s="228"/>
      <c r="R403" s="245"/>
      <c r="S403" s="244">
        <f t="shared" si="125"/>
        <v>70000</v>
      </c>
      <c r="T403" s="257"/>
      <c r="U403" s="257"/>
      <c r="V403" s="245">
        <v>70000</v>
      </c>
    </row>
    <row r="404" spans="1:22" ht="141.75">
      <c r="A404" s="260" t="s">
        <v>518</v>
      </c>
      <c r="B404" s="261" t="s">
        <v>1193</v>
      </c>
      <c r="C404" s="242" t="s">
        <v>235</v>
      </c>
      <c r="D404" s="262" t="s">
        <v>1194</v>
      </c>
      <c r="E404" s="262" t="s">
        <v>521</v>
      </c>
      <c r="F404" s="242" t="s">
        <v>1195</v>
      </c>
      <c r="G404" s="245">
        <v>75712.278999999995</v>
      </c>
      <c r="H404" s="257"/>
      <c r="I404" s="257"/>
      <c r="J404" s="245">
        <v>75712.278999999995</v>
      </c>
      <c r="K404" s="257"/>
      <c r="L404" s="257"/>
      <c r="M404" s="257"/>
      <c r="N404" s="257"/>
      <c r="O404" s="244">
        <f t="shared" si="124"/>
        <v>0</v>
      </c>
      <c r="P404" s="228"/>
      <c r="Q404" s="228"/>
      <c r="R404" s="245"/>
      <c r="S404" s="244">
        <f t="shared" si="125"/>
        <v>40000</v>
      </c>
      <c r="T404" s="257"/>
      <c r="U404" s="257"/>
      <c r="V404" s="245">
        <v>40000</v>
      </c>
    </row>
    <row r="405" spans="1:22" ht="94.5">
      <c r="A405" s="260" t="s">
        <v>1196</v>
      </c>
      <c r="B405" s="261" t="s">
        <v>1197</v>
      </c>
      <c r="C405" s="248" t="s">
        <v>1198</v>
      </c>
      <c r="D405" s="241" t="s">
        <v>1199</v>
      </c>
      <c r="E405" s="248" t="s">
        <v>521</v>
      </c>
      <c r="F405" s="242" t="s">
        <v>1200</v>
      </c>
      <c r="G405" s="245">
        <v>158203</v>
      </c>
      <c r="H405" s="257"/>
      <c r="I405" s="257"/>
      <c r="J405" s="245">
        <v>158203</v>
      </c>
      <c r="K405" s="257"/>
      <c r="L405" s="257"/>
      <c r="M405" s="257"/>
      <c r="N405" s="257"/>
      <c r="O405" s="244">
        <f t="shared" si="124"/>
        <v>0</v>
      </c>
      <c r="P405" s="228"/>
      <c r="Q405" s="228"/>
      <c r="R405" s="245"/>
      <c r="S405" s="244">
        <f t="shared" si="125"/>
        <v>80000</v>
      </c>
      <c r="T405" s="257"/>
      <c r="U405" s="257"/>
      <c r="V405" s="245">
        <v>80000</v>
      </c>
    </row>
    <row r="406" spans="1:22">
      <c r="A406" s="231" t="s">
        <v>10</v>
      </c>
      <c r="B406" s="232" t="s">
        <v>452</v>
      </c>
      <c r="C406" s="257"/>
      <c r="D406" s="257"/>
      <c r="E406" s="257"/>
      <c r="F406" s="257"/>
      <c r="G406" s="234">
        <f>G407</f>
        <v>174687</v>
      </c>
      <c r="H406" s="234">
        <f t="shared" ref="H406:V408" si="143">H407</f>
        <v>0</v>
      </c>
      <c r="I406" s="234">
        <f t="shared" si="143"/>
        <v>0</v>
      </c>
      <c r="J406" s="234">
        <f t="shared" si="143"/>
        <v>174687</v>
      </c>
      <c r="K406" s="234">
        <f t="shared" si="143"/>
        <v>0</v>
      </c>
      <c r="L406" s="234">
        <f t="shared" si="143"/>
        <v>0</v>
      </c>
      <c r="M406" s="234">
        <f t="shared" si="143"/>
        <v>0</v>
      </c>
      <c r="N406" s="234">
        <f t="shared" si="143"/>
        <v>0</v>
      </c>
      <c r="O406" s="229">
        <f t="shared" si="143"/>
        <v>109536</v>
      </c>
      <c r="P406" s="234">
        <f t="shared" si="143"/>
        <v>0</v>
      </c>
      <c r="Q406" s="234">
        <f t="shared" si="143"/>
        <v>0</v>
      </c>
      <c r="R406" s="234">
        <f t="shared" si="143"/>
        <v>109536</v>
      </c>
      <c r="S406" s="229">
        <f t="shared" si="143"/>
        <v>56000</v>
      </c>
      <c r="T406" s="234">
        <f t="shared" si="143"/>
        <v>0</v>
      </c>
      <c r="U406" s="234">
        <f t="shared" si="143"/>
        <v>0</v>
      </c>
      <c r="V406" s="234">
        <f t="shared" si="143"/>
        <v>56000</v>
      </c>
    </row>
    <row r="407" spans="1:22">
      <c r="A407" s="236">
        <v>1</v>
      </c>
      <c r="B407" s="232" t="s">
        <v>429</v>
      </c>
      <c r="C407" s="257"/>
      <c r="D407" s="257"/>
      <c r="E407" s="257"/>
      <c r="F407" s="257"/>
      <c r="G407" s="234">
        <f>G408</f>
        <v>174687</v>
      </c>
      <c r="H407" s="234">
        <f t="shared" si="143"/>
        <v>0</v>
      </c>
      <c r="I407" s="234">
        <f t="shared" si="143"/>
        <v>0</v>
      </c>
      <c r="J407" s="234">
        <f t="shared" si="143"/>
        <v>174687</v>
      </c>
      <c r="K407" s="234">
        <f t="shared" si="143"/>
        <v>0</v>
      </c>
      <c r="L407" s="234">
        <f t="shared" si="143"/>
        <v>0</v>
      </c>
      <c r="M407" s="234">
        <f t="shared" si="143"/>
        <v>0</v>
      </c>
      <c r="N407" s="234">
        <f t="shared" si="143"/>
        <v>0</v>
      </c>
      <c r="O407" s="229">
        <f t="shared" si="143"/>
        <v>109536</v>
      </c>
      <c r="P407" s="234">
        <f t="shared" si="143"/>
        <v>0</v>
      </c>
      <c r="Q407" s="234">
        <f t="shared" si="143"/>
        <v>0</v>
      </c>
      <c r="R407" s="234">
        <f t="shared" si="143"/>
        <v>109536</v>
      </c>
      <c r="S407" s="229">
        <f t="shared" si="143"/>
        <v>56000</v>
      </c>
      <c r="T407" s="234">
        <f t="shared" si="143"/>
        <v>0</v>
      </c>
      <c r="U407" s="234">
        <f t="shared" si="143"/>
        <v>0</v>
      </c>
      <c r="V407" s="234">
        <f t="shared" si="143"/>
        <v>56000</v>
      </c>
    </row>
    <row r="408" spans="1:22" ht="53.45" customHeight="1">
      <c r="A408" s="231" t="s">
        <v>86</v>
      </c>
      <c r="B408" s="237" t="s">
        <v>473</v>
      </c>
      <c r="C408" s="257"/>
      <c r="D408" s="257"/>
      <c r="E408" s="257"/>
      <c r="F408" s="257"/>
      <c r="G408" s="234">
        <f>G409</f>
        <v>174687</v>
      </c>
      <c r="H408" s="234">
        <f t="shared" si="143"/>
        <v>0</v>
      </c>
      <c r="I408" s="234">
        <f t="shared" si="143"/>
        <v>0</v>
      </c>
      <c r="J408" s="234">
        <f t="shared" si="143"/>
        <v>174687</v>
      </c>
      <c r="K408" s="234">
        <f t="shared" si="143"/>
        <v>0</v>
      </c>
      <c r="L408" s="234">
        <f t="shared" si="143"/>
        <v>0</v>
      </c>
      <c r="M408" s="234">
        <f t="shared" si="143"/>
        <v>0</v>
      </c>
      <c r="N408" s="234">
        <f t="shared" si="143"/>
        <v>0</v>
      </c>
      <c r="O408" s="229">
        <f t="shared" si="143"/>
        <v>109536</v>
      </c>
      <c r="P408" s="234">
        <f t="shared" si="143"/>
        <v>0</v>
      </c>
      <c r="Q408" s="234">
        <f t="shared" si="143"/>
        <v>0</v>
      </c>
      <c r="R408" s="234">
        <f t="shared" si="143"/>
        <v>109536</v>
      </c>
      <c r="S408" s="229">
        <f t="shared" si="143"/>
        <v>56000</v>
      </c>
      <c r="T408" s="234">
        <f t="shared" si="143"/>
        <v>0</v>
      </c>
      <c r="U408" s="234">
        <f t="shared" si="143"/>
        <v>0</v>
      </c>
      <c r="V408" s="234">
        <f t="shared" si="143"/>
        <v>56000</v>
      </c>
    </row>
    <row r="409" spans="1:22" ht="141.75">
      <c r="A409" s="268">
        <v>1</v>
      </c>
      <c r="B409" s="283" t="s">
        <v>1201</v>
      </c>
      <c r="C409" s="248" t="s">
        <v>974</v>
      </c>
      <c r="D409" s="248" t="s">
        <v>1202</v>
      </c>
      <c r="E409" s="248" t="s">
        <v>487</v>
      </c>
      <c r="F409" s="248" t="s">
        <v>1203</v>
      </c>
      <c r="G409" s="245">
        <v>174687</v>
      </c>
      <c r="H409" s="257"/>
      <c r="I409" s="257"/>
      <c r="J409" s="245">
        <v>174687</v>
      </c>
      <c r="K409" s="257"/>
      <c r="L409" s="257"/>
      <c r="M409" s="257"/>
      <c r="N409" s="257"/>
      <c r="O409" s="244">
        <f t="shared" si="124"/>
        <v>109536</v>
      </c>
      <c r="P409" s="228"/>
      <c r="Q409" s="228"/>
      <c r="R409" s="245">
        <v>109536</v>
      </c>
      <c r="S409" s="244">
        <f t="shared" si="125"/>
        <v>56000</v>
      </c>
      <c r="T409" s="257"/>
      <c r="U409" s="257"/>
      <c r="V409" s="245">
        <v>56000</v>
      </c>
    </row>
    <row r="410" spans="1:22" ht="27.6" customHeight="1">
      <c r="A410" s="231" t="s">
        <v>14</v>
      </c>
      <c r="B410" s="232" t="s">
        <v>1204</v>
      </c>
      <c r="C410" s="257"/>
      <c r="D410" s="257"/>
      <c r="E410" s="257"/>
      <c r="F410" s="257"/>
      <c r="G410" s="234">
        <f>G411</f>
        <v>339919</v>
      </c>
      <c r="H410" s="234">
        <f t="shared" ref="H410:V412" si="144">H411</f>
        <v>0</v>
      </c>
      <c r="I410" s="234">
        <f t="shared" si="144"/>
        <v>0</v>
      </c>
      <c r="J410" s="234">
        <f t="shared" si="144"/>
        <v>339919</v>
      </c>
      <c r="K410" s="234">
        <f t="shared" si="144"/>
        <v>0</v>
      </c>
      <c r="L410" s="234">
        <f t="shared" si="144"/>
        <v>0</v>
      </c>
      <c r="M410" s="234">
        <f t="shared" si="144"/>
        <v>0</v>
      </c>
      <c r="N410" s="234">
        <f t="shared" si="144"/>
        <v>0</v>
      </c>
      <c r="O410" s="229">
        <f t="shared" si="144"/>
        <v>321958</v>
      </c>
      <c r="P410" s="234">
        <f t="shared" si="144"/>
        <v>0</v>
      </c>
      <c r="Q410" s="234">
        <f t="shared" si="144"/>
        <v>0</v>
      </c>
      <c r="R410" s="234">
        <f t="shared" si="144"/>
        <v>321958</v>
      </c>
      <c r="S410" s="229">
        <f t="shared" si="144"/>
        <v>9000</v>
      </c>
      <c r="T410" s="234">
        <f t="shared" si="144"/>
        <v>0</v>
      </c>
      <c r="U410" s="234">
        <f t="shared" si="144"/>
        <v>0</v>
      </c>
      <c r="V410" s="234">
        <f t="shared" si="144"/>
        <v>9000</v>
      </c>
    </row>
    <row r="411" spans="1:22">
      <c r="A411" s="236">
        <v>1</v>
      </c>
      <c r="B411" s="232" t="s">
        <v>429</v>
      </c>
      <c r="C411" s="257"/>
      <c r="D411" s="257"/>
      <c r="E411" s="257"/>
      <c r="F411" s="257"/>
      <c r="G411" s="234">
        <f>G412</f>
        <v>339919</v>
      </c>
      <c r="H411" s="234">
        <f t="shared" si="144"/>
        <v>0</v>
      </c>
      <c r="I411" s="234">
        <f t="shared" si="144"/>
        <v>0</v>
      </c>
      <c r="J411" s="234">
        <f t="shared" si="144"/>
        <v>339919</v>
      </c>
      <c r="K411" s="234">
        <f t="shared" si="144"/>
        <v>0</v>
      </c>
      <c r="L411" s="234">
        <f t="shared" si="144"/>
        <v>0</v>
      </c>
      <c r="M411" s="234">
        <f t="shared" si="144"/>
        <v>0</v>
      </c>
      <c r="N411" s="234">
        <f t="shared" si="144"/>
        <v>0</v>
      </c>
      <c r="O411" s="229">
        <f t="shared" si="144"/>
        <v>321958</v>
      </c>
      <c r="P411" s="234">
        <f t="shared" si="144"/>
        <v>0</v>
      </c>
      <c r="Q411" s="234">
        <f t="shared" si="144"/>
        <v>0</v>
      </c>
      <c r="R411" s="234">
        <f t="shared" si="144"/>
        <v>321958</v>
      </c>
      <c r="S411" s="229">
        <f t="shared" si="144"/>
        <v>9000</v>
      </c>
      <c r="T411" s="234">
        <f t="shared" si="144"/>
        <v>0</v>
      </c>
      <c r="U411" s="234">
        <f t="shared" si="144"/>
        <v>0</v>
      </c>
      <c r="V411" s="234">
        <f t="shared" si="144"/>
        <v>9000</v>
      </c>
    </row>
    <row r="412" spans="1:22" ht="47.25">
      <c r="A412" s="231" t="s">
        <v>86</v>
      </c>
      <c r="B412" s="237" t="s">
        <v>473</v>
      </c>
      <c r="C412" s="257"/>
      <c r="D412" s="257"/>
      <c r="E412" s="257"/>
      <c r="F412" s="257"/>
      <c r="G412" s="234">
        <f>G413</f>
        <v>339919</v>
      </c>
      <c r="H412" s="234">
        <f t="shared" si="144"/>
        <v>0</v>
      </c>
      <c r="I412" s="234">
        <f t="shared" si="144"/>
        <v>0</v>
      </c>
      <c r="J412" s="234">
        <f t="shared" si="144"/>
        <v>339919</v>
      </c>
      <c r="K412" s="234">
        <f t="shared" si="144"/>
        <v>0</v>
      </c>
      <c r="L412" s="234">
        <f t="shared" si="144"/>
        <v>0</v>
      </c>
      <c r="M412" s="234">
        <f t="shared" si="144"/>
        <v>0</v>
      </c>
      <c r="N412" s="234">
        <f t="shared" si="144"/>
        <v>0</v>
      </c>
      <c r="O412" s="229">
        <f t="shared" si="144"/>
        <v>321958</v>
      </c>
      <c r="P412" s="234">
        <f t="shared" si="144"/>
        <v>0</v>
      </c>
      <c r="Q412" s="234">
        <f t="shared" si="144"/>
        <v>0</v>
      </c>
      <c r="R412" s="234">
        <f t="shared" si="144"/>
        <v>321958</v>
      </c>
      <c r="S412" s="229">
        <f t="shared" si="144"/>
        <v>9000</v>
      </c>
      <c r="T412" s="234">
        <f t="shared" si="144"/>
        <v>0</v>
      </c>
      <c r="U412" s="234">
        <f t="shared" si="144"/>
        <v>0</v>
      </c>
      <c r="V412" s="234">
        <f>V413</f>
        <v>9000</v>
      </c>
    </row>
    <row r="413" spans="1:22" ht="126">
      <c r="A413" s="268">
        <v>1</v>
      </c>
      <c r="B413" s="355" t="s">
        <v>1205</v>
      </c>
      <c r="C413" s="242" t="s">
        <v>230</v>
      </c>
      <c r="D413" s="262" t="s">
        <v>1206</v>
      </c>
      <c r="E413" s="262" t="s">
        <v>526</v>
      </c>
      <c r="F413" s="242" t="s">
        <v>1207</v>
      </c>
      <c r="G413" s="263">
        <v>339919</v>
      </c>
      <c r="H413" s="257"/>
      <c r="I413" s="257"/>
      <c r="J413" s="263">
        <v>339919</v>
      </c>
      <c r="K413" s="257"/>
      <c r="L413" s="257"/>
      <c r="M413" s="257"/>
      <c r="N413" s="257"/>
      <c r="O413" s="244">
        <f t="shared" si="124"/>
        <v>321958</v>
      </c>
      <c r="P413" s="228"/>
      <c r="Q413" s="228"/>
      <c r="R413" s="356">
        <f>193100+128858</f>
        <v>321958</v>
      </c>
      <c r="S413" s="244">
        <f t="shared" si="125"/>
        <v>9000</v>
      </c>
      <c r="T413" s="257"/>
      <c r="U413" s="257"/>
      <c r="V413" s="263">
        <v>9000</v>
      </c>
    </row>
    <row r="414" spans="1:22" ht="31.9" customHeight="1">
      <c r="A414" s="231" t="s">
        <v>1208</v>
      </c>
      <c r="B414" s="353" t="s">
        <v>1209</v>
      </c>
      <c r="C414" s="257"/>
      <c r="D414" s="257"/>
      <c r="E414" s="257"/>
      <c r="F414" s="257"/>
      <c r="G414" s="234">
        <f>G415</f>
        <v>35000</v>
      </c>
      <c r="H414" s="234">
        <f t="shared" ref="H414:V417" si="145">H415</f>
        <v>0</v>
      </c>
      <c r="I414" s="234">
        <f t="shared" si="145"/>
        <v>0</v>
      </c>
      <c r="J414" s="234">
        <f t="shared" si="145"/>
        <v>35000</v>
      </c>
      <c r="K414" s="234">
        <f t="shared" si="145"/>
        <v>0</v>
      </c>
      <c r="L414" s="234">
        <f t="shared" si="145"/>
        <v>0</v>
      </c>
      <c r="M414" s="234">
        <f t="shared" si="145"/>
        <v>0</v>
      </c>
      <c r="N414" s="234">
        <f t="shared" si="145"/>
        <v>0</v>
      </c>
      <c r="O414" s="234">
        <f t="shared" si="145"/>
        <v>8470</v>
      </c>
      <c r="P414" s="234">
        <f t="shared" si="145"/>
        <v>0</v>
      </c>
      <c r="Q414" s="234">
        <f t="shared" si="145"/>
        <v>0</v>
      </c>
      <c r="R414" s="234">
        <f t="shared" si="145"/>
        <v>8470</v>
      </c>
      <c r="S414" s="229">
        <f>S415</f>
        <v>24000</v>
      </c>
      <c r="T414" s="234">
        <f t="shared" si="145"/>
        <v>0</v>
      </c>
      <c r="U414" s="234">
        <f t="shared" si="145"/>
        <v>0</v>
      </c>
      <c r="V414" s="234">
        <f t="shared" si="145"/>
        <v>24000</v>
      </c>
    </row>
    <row r="415" spans="1:22">
      <c r="A415" s="231" t="s">
        <v>6</v>
      </c>
      <c r="B415" s="232" t="s">
        <v>432</v>
      </c>
      <c r="C415" s="257"/>
      <c r="D415" s="257"/>
      <c r="E415" s="257"/>
      <c r="F415" s="257"/>
      <c r="G415" s="234">
        <f>G416</f>
        <v>35000</v>
      </c>
      <c r="H415" s="234">
        <f t="shared" si="145"/>
        <v>0</v>
      </c>
      <c r="I415" s="234">
        <f t="shared" si="145"/>
        <v>0</v>
      </c>
      <c r="J415" s="234">
        <f t="shared" si="145"/>
        <v>35000</v>
      </c>
      <c r="K415" s="234">
        <f t="shared" si="145"/>
        <v>0</v>
      </c>
      <c r="L415" s="234">
        <f t="shared" si="145"/>
        <v>0</v>
      </c>
      <c r="M415" s="234">
        <f t="shared" si="145"/>
        <v>0</v>
      </c>
      <c r="N415" s="234">
        <f t="shared" si="145"/>
        <v>0</v>
      </c>
      <c r="O415" s="229">
        <f t="shared" si="145"/>
        <v>8470</v>
      </c>
      <c r="P415" s="234">
        <f t="shared" si="145"/>
        <v>0</v>
      </c>
      <c r="Q415" s="234">
        <f t="shared" si="145"/>
        <v>0</v>
      </c>
      <c r="R415" s="234">
        <f t="shared" si="145"/>
        <v>8470</v>
      </c>
      <c r="S415" s="229">
        <f t="shared" si="145"/>
        <v>24000</v>
      </c>
      <c r="T415" s="234">
        <f t="shared" si="145"/>
        <v>0</v>
      </c>
      <c r="U415" s="234">
        <f t="shared" si="145"/>
        <v>0</v>
      </c>
      <c r="V415" s="234">
        <f t="shared" si="145"/>
        <v>24000</v>
      </c>
    </row>
    <row r="416" spans="1:22">
      <c r="A416" s="236">
        <v>1</v>
      </c>
      <c r="B416" s="232" t="s">
        <v>429</v>
      </c>
      <c r="C416" s="257"/>
      <c r="D416" s="257"/>
      <c r="E416" s="257"/>
      <c r="F416" s="257"/>
      <c r="G416" s="234">
        <f>G417</f>
        <v>35000</v>
      </c>
      <c r="H416" s="234">
        <f t="shared" si="145"/>
        <v>0</v>
      </c>
      <c r="I416" s="234">
        <f t="shared" si="145"/>
        <v>0</v>
      </c>
      <c r="J416" s="234">
        <f t="shared" si="145"/>
        <v>35000</v>
      </c>
      <c r="K416" s="234">
        <f t="shared" si="145"/>
        <v>0</v>
      </c>
      <c r="L416" s="234">
        <f t="shared" si="145"/>
        <v>0</v>
      </c>
      <c r="M416" s="234">
        <f t="shared" si="145"/>
        <v>0</v>
      </c>
      <c r="N416" s="234">
        <f t="shared" si="145"/>
        <v>0</v>
      </c>
      <c r="O416" s="229">
        <f t="shared" si="145"/>
        <v>8470</v>
      </c>
      <c r="P416" s="234">
        <f t="shared" si="145"/>
        <v>0</v>
      </c>
      <c r="Q416" s="234">
        <f t="shared" si="145"/>
        <v>0</v>
      </c>
      <c r="R416" s="234">
        <f t="shared" si="145"/>
        <v>8470</v>
      </c>
      <c r="S416" s="229">
        <f t="shared" si="145"/>
        <v>24000</v>
      </c>
      <c r="T416" s="234">
        <f t="shared" si="145"/>
        <v>0</v>
      </c>
      <c r="U416" s="234">
        <f t="shared" si="145"/>
        <v>0</v>
      </c>
      <c r="V416" s="234">
        <f t="shared" si="145"/>
        <v>24000</v>
      </c>
    </row>
    <row r="417" spans="1:22" ht="47.25">
      <c r="A417" s="231" t="s">
        <v>86</v>
      </c>
      <c r="B417" s="237" t="s">
        <v>473</v>
      </c>
      <c r="C417" s="257"/>
      <c r="D417" s="257"/>
      <c r="E417" s="257"/>
      <c r="F417" s="257"/>
      <c r="G417" s="234">
        <f>G418</f>
        <v>35000</v>
      </c>
      <c r="H417" s="234">
        <f t="shared" si="145"/>
        <v>0</v>
      </c>
      <c r="I417" s="234">
        <f t="shared" si="145"/>
        <v>0</v>
      </c>
      <c r="J417" s="234">
        <f t="shared" si="145"/>
        <v>35000</v>
      </c>
      <c r="K417" s="234">
        <f t="shared" si="145"/>
        <v>0</v>
      </c>
      <c r="L417" s="234">
        <f t="shared" si="145"/>
        <v>0</v>
      </c>
      <c r="M417" s="234">
        <f t="shared" si="145"/>
        <v>0</v>
      </c>
      <c r="N417" s="234">
        <f t="shared" si="145"/>
        <v>0</v>
      </c>
      <c r="O417" s="229">
        <f t="shared" si="145"/>
        <v>8470</v>
      </c>
      <c r="P417" s="234">
        <f t="shared" si="145"/>
        <v>0</v>
      </c>
      <c r="Q417" s="234">
        <f t="shared" si="145"/>
        <v>0</v>
      </c>
      <c r="R417" s="234">
        <f t="shared" si="145"/>
        <v>8470</v>
      </c>
      <c r="S417" s="229">
        <f t="shared" si="145"/>
        <v>24000</v>
      </c>
      <c r="T417" s="234">
        <f t="shared" si="145"/>
        <v>0</v>
      </c>
      <c r="U417" s="234">
        <f t="shared" si="145"/>
        <v>0</v>
      </c>
      <c r="V417" s="234">
        <f t="shared" si="145"/>
        <v>24000</v>
      </c>
    </row>
    <row r="418" spans="1:22" ht="78.75">
      <c r="A418" s="268">
        <v>1</v>
      </c>
      <c r="B418" s="303" t="s">
        <v>1210</v>
      </c>
      <c r="C418" s="242" t="s">
        <v>1211</v>
      </c>
      <c r="D418" s="241" t="s">
        <v>1212</v>
      </c>
      <c r="E418" s="248" t="s">
        <v>484</v>
      </c>
      <c r="F418" s="253" t="s">
        <v>1213</v>
      </c>
      <c r="G418" s="357">
        <v>35000</v>
      </c>
      <c r="H418" s="257"/>
      <c r="I418" s="257"/>
      <c r="J418" s="252">
        <f>G418</f>
        <v>35000</v>
      </c>
      <c r="K418" s="257"/>
      <c r="L418" s="257"/>
      <c r="M418" s="257"/>
      <c r="N418" s="257"/>
      <c r="O418" s="244">
        <f t="shared" ref="O418:O423" si="146">R418</f>
        <v>8470</v>
      </c>
      <c r="P418" s="228"/>
      <c r="Q418" s="228"/>
      <c r="R418" s="245">
        <v>8470</v>
      </c>
      <c r="S418" s="244">
        <f t="shared" ref="S418:S423" si="147">V418</f>
        <v>24000</v>
      </c>
      <c r="T418" s="257"/>
      <c r="U418" s="257"/>
      <c r="V418" s="316">
        <v>24000</v>
      </c>
    </row>
    <row r="419" spans="1:22" ht="24" customHeight="1">
      <c r="A419" s="231" t="s">
        <v>1214</v>
      </c>
      <c r="B419" s="353" t="s">
        <v>1215</v>
      </c>
      <c r="C419" s="257"/>
      <c r="D419" s="257"/>
      <c r="E419" s="257"/>
      <c r="F419" s="257"/>
      <c r="G419" s="234">
        <f>G420</f>
        <v>33125</v>
      </c>
      <c r="H419" s="234">
        <f t="shared" ref="H419:V422" si="148">H420</f>
        <v>0</v>
      </c>
      <c r="I419" s="234">
        <f t="shared" si="148"/>
        <v>0</v>
      </c>
      <c r="J419" s="234">
        <f t="shared" si="148"/>
        <v>33125</v>
      </c>
      <c r="K419" s="234">
        <f t="shared" si="148"/>
        <v>0</v>
      </c>
      <c r="L419" s="234">
        <f t="shared" si="148"/>
        <v>0</v>
      </c>
      <c r="M419" s="234">
        <f t="shared" si="148"/>
        <v>0</v>
      </c>
      <c r="N419" s="234">
        <f t="shared" si="148"/>
        <v>0</v>
      </c>
      <c r="O419" s="234">
        <f t="shared" si="148"/>
        <v>18048</v>
      </c>
      <c r="P419" s="234">
        <f t="shared" si="148"/>
        <v>0</v>
      </c>
      <c r="Q419" s="234">
        <f t="shared" si="148"/>
        <v>0</v>
      </c>
      <c r="R419" s="234">
        <f t="shared" si="148"/>
        <v>18048</v>
      </c>
      <c r="S419" s="229">
        <f>S420</f>
        <v>30000</v>
      </c>
      <c r="T419" s="234">
        <f t="shared" si="148"/>
        <v>0</v>
      </c>
      <c r="U419" s="234">
        <f t="shared" si="148"/>
        <v>0</v>
      </c>
      <c r="V419" s="234">
        <f t="shared" si="148"/>
        <v>30000</v>
      </c>
    </row>
    <row r="420" spans="1:22">
      <c r="A420" s="231" t="s">
        <v>6</v>
      </c>
      <c r="B420" s="232" t="s">
        <v>196</v>
      </c>
      <c r="C420" s="257"/>
      <c r="D420" s="257"/>
      <c r="E420" s="257"/>
      <c r="F420" s="257"/>
      <c r="G420" s="234">
        <f>G421</f>
        <v>33125</v>
      </c>
      <c r="H420" s="234">
        <f t="shared" si="148"/>
        <v>0</v>
      </c>
      <c r="I420" s="234">
        <f t="shared" si="148"/>
        <v>0</v>
      </c>
      <c r="J420" s="234">
        <f t="shared" si="148"/>
        <v>33125</v>
      </c>
      <c r="K420" s="234">
        <f t="shared" si="148"/>
        <v>0</v>
      </c>
      <c r="L420" s="234">
        <f t="shared" si="148"/>
        <v>0</v>
      </c>
      <c r="M420" s="234">
        <f t="shared" si="148"/>
        <v>0</v>
      </c>
      <c r="N420" s="234">
        <f t="shared" si="148"/>
        <v>0</v>
      </c>
      <c r="O420" s="229">
        <f t="shared" si="148"/>
        <v>18048</v>
      </c>
      <c r="P420" s="234">
        <f t="shared" si="148"/>
        <v>0</v>
      </c>
      <c r="Q420" s="234">
        <f t="shared" si="148"/>
        <v>0</v>
      </c>
      <c r="R420" s="234">
        <f t="shared" si="148"/>
        <v>18048</v>
      </c>
      <c r="S420" s="229">
        <f t="shared" si="148"/>
        <v>30000</v>
      </c>
      <c r="T420" s="234">
        <f t="shared" si="148"/>
        <v>0</v>
      </c>
      <c r="U420" s="234">
        <f t="shared" si="148"/>
        <v>0</v>
      </c>
      <c r="V420" s="234">
        <f t="shared" si="148"/>
        <v>30000</v>
      </c>
    </row>
    <row r="421" spans="1:22">
      <c r="A421" s="236">
        <v>1</v>
      </c>
      <c r="B421" s="232" t="s">
        <v>429</v>
      </c>
      <c r="C421" s="257"/>
      <c r="D421" s="257"/>
      <c r="E421" s="257"/>
      <c r="F421" s="257"/>
      <c r="G421" s="234">
        <f>G422</f>
        <v>33125</v>
      </c>
      <c r="H421" s="234">
        <f t="shared" si="148"/>
        <v>0</v>
      </c>
      <c r="I421" s="234">
        <f t="shared" si="148"/>
        <v>0</v>
      </c>
      <c r="J421" s="234">
        <f t="shared" si="148"/>
        <v>33125</v>
      </c>
      <c r="K421" s="234">
        <f t="shared" si="148"/>
        <v>0</v>
      </c>
      <c r="L421" s="234">
        <f t="shared" si="148"/>
        <v>0</v>
      </c>
      <c r="M421" s="234">
        <f t="shared" si="148"/>
        <v>0</v>
      </c>
      <c r="N421" s="234">
        <f t="shared" si="148"/>
        <v>0</v>
      </c>
      <c r="O421" s="229">
        <f t="shared" si="148"/>
        <v>18048</v>
      </c>
      <c r="P421" s="234">
        <f t="shared" si="148"/>
        <v>0</v>
      </c>
      <c r="Q421" s="234">
        <f t="shared" si="148"/>
        <v>0</v>
      </c>
      <c r="R421" s="234">
        <f t="shared" si="148"/>
        <v>18048</v>
      </c>
      <c r="S421" s="229">
        <f t="shared" si="148"/>
        <v>30000</v>
      </c>
      <c r="T421" s="234">
        <f t="shared" si="148"/>
        <v>0</v>
      </c>
      <c r="U421" s="234">
        <f t="shared" si="148"/>
        <v>0</v>
      </c>
      <c r="V421" s="234">
        <f t="shared" si="148"/>
        <v>30000</v>
      </c>
    </row>
    <row r="422" spans="1:22" ht="47.25">
      <c r="A422" s="231" t="s">
        <v>86</v>
      </c>
      <c r="B422" s="237" t="s">
        <v>473</v>
      </c>
      <c r="C422" s="257"/>
      <c r="D422" s="257"/>
      <c r="E422" s="257"/>
      <c r="F422" s="257"/>
      <c r="G422" s="234">
        <f>G423</f>
        <v>33125</v>
      </c>
      <c r="H422" s="234">
        <f t="shared" si="148"/>
        <v>0</v>
      </c>
      <c r="I422" s="234">
        <f t="shared" si="148"/>
        <v>0</v>
      </c>
      <c r="J422" s="234">
        <f t="shared" si="148"/>
        <v>33125</v>
      </c>
      <c r="K422" s="234">
        <f t="shared" si="148"/>
        <v>0</v>
      </c>
      <c r="L422" s="234">
        <f t="shared" si="148"/>
        <v>0</v>
      </c>
      <c r="M422" s="234">
        <f t="shared" si="148"/>
        <v>0</v>
      </c>
      <c r="N422" s="234">
        <f t="shared" si="148"/>
        <v>0</v>
      </c>
      <c r="O422" s="229">
        <f t="shared" si="148"/>
        <v>18048</v>
      </c>
      <c r="P422" s="234">
        <f t="shared" si="148"/>
        <v>0</v>
      </c>
      <c r="Q422" s="234">
        <f t="shared" si="148"/>
        <v>0</v>
      </c>
      <c r="R422" s="234">
        <f t="shared" si="148"/>
        <v>18048</v>
      </c>
      <c r="S422" s="229">
        <f t="shared" si="148"/>
        <v>30000</v>
      </c>
      <c r="T422" s="234">
        <f t="shared" si="148"/>
        <v>0</v>
      </c>
      <c r="U422" s="234">
        <f t="shared" si="148"/>
        <v>0</v>
      </c>
      <c r="V422" s="234">
        <f t="shared" si="148"/>
        <v>30000</v>
      </c>
    </row>
    <row r="423" spans="1:22" ht="94.5">
      <c r="A423" s="268">
        <v>1</v>
      </c>
      <c r="B423" s="303" t="s">
        <v>1216</v>
      </c>
      <c r="C423" s="248" t="s">
        <v>679</v>
      </c>
      <c r="D423" s="257"/>
      <c r="E423" s="248" t="s">
        <v>581</v>
      </c>
      <c r="F423" s="248" t="s">
        <v>1217</v>
      </c>
      <c r="G423" s="245">
        <v>33125</v>
      </c>
      <c r="H423" s="257"/>
      <c r="I423" s="257"/>
      <c r="J423" s="245">
        <v>33125</v>
      </c>
      <c r="K423" s="257"/>
      <c r="L423" s="257"/>
      <c r="M423" s="257"/>
      <c r="N423" s="257"/>
      <c r="O423" s="244">
        <f t="shared" si="146"/>
        <v>18048</v>
      </c>
      <c r="P423" s="228"/>
      <c r="Q423" s="228"/>
      <c r="R423" s="245">
        <f t="shared" ref="R423" si="149">6048+12000</f>
        <v>18048</v>
      </c>
      <c r="S423" s="244">
        <f t="shared" si="147"/>
        <v>30000</v>
      </c>
      <c r="T423" s="257"/>
      <c r="U423" s="257"/>
      <c r="V423" s="245">
        <v>30000</v>
      </c>
    </row>
    <row r="424" spans="1:22" ht="39.6" customHeight="1">
      <c r="A424" s="231" t="s">
        <v>1218</v>
      </c>
      <c r="B424" s="237" t="s">
        <v>1219</v>
      </c>
      <c r="C424" s="257"/>
      <c r="D424" s="257"/>
      <c r="E424" s="257"/>
      <c r="F424" s="257"/>
      <c r="G424" s="234">
        <f t="shared" ref="G424:U424" si="150">G425+G429+G433+G437</f>
        <v>100742</v>
      </c>
      <c r="H424" s="234">
        <f t="shared" si="150"/>
        <v>0</v>
      </c>
      <c r="I424" s="234">
        <f t="shared" si="150"/>
        <v>0</v>
      </c>
      <c r="J424" s="234">
        <f t="shared" si="150"/>
        <v>100742</v>
      </c>
      <c r="K424" s="234">
        <f t="shared" si="150"/>
        <v>0</v>
      </c>
      <c r="L424" s="234">
        <f t="shared" si="150"/>
        <v>0</v>
      </c>
      <c r="M424" s="234">
        <f t="shared" si="150"/>
        <v>0</v>
      </c>
      <c r="N424" s="234">
        <f t="shared" si="150"/>
        <v>0</v>
      </c>
      <c r="O424" s="234">
        <f t="shared" si="150"/>
        <v>47262</v>
      </c>
      <c r="P424" s="234">
        <f t="shared" si="150"/>
        <v>0</v>
      </c>
      <c r="Q424" s="234">
        <f t="shared" si="150"/>
        <v>0</v>
      </c>
      <c r="R424" s="234">
        <f t="shared" si="150"/>
        <v>47262</v>
      </c>
      <c r="S424" s="229">
        <f>S425+S429+S433+S437</f>
        <v>29900</v>
      </c>
      <c r="T424" s="234">
        <f t="shared" si="150"/>
        <v>0</v>
      </c>
      <c r="U424" s="234">
        <f t="shared" si="150"/>
        <v>0</v>
      </c>
      <c r="V424" s="234">
        <f>V425+V429+V433+V437</f>
        <v>29900</v>
      </c>
    </row>
    <row r="425" spans="1:22" ht="42.75" customHeight="1">
      <c r="A425" s="231" t="s">
        <v>6</v>
      </c>
      <c r="B425" s="232" t="s">
        <v>1220</v>
      </c>
      <c r="C425" s="257"/>
      <c r="D425" s="257"/>
      <c r="E425" s="257"/>
      <c r="F425" s="257"/>
      <c r="G425" s="234">
        <f>G426</f>
        <v>2000</v>
      </c>
      <c r="H425" s="234">
        <f t="shared" ref="H425:V427" si="151">H426</f>
        <v>0</v>
      </c>
      <c r="I425" s="234">
        <f t="shared" si="151"/>
        <v>0</v>
      </c>
      <c r="J425" s="234">
        <f t="shared" si="151"/>
        <v>2000</v>
      </c>
      <c r="K425" s="234">
        <f t="shared" si="151"/>
        <v>0</v>
      </c>
      <c r="L425" s="234">
        <f t="shared" si="151"/>
        <v>0</v>
      </c>
      <c r="M425" s="234">
        <f t="shared" si="151"/>
        <v>0</v>
      </c>
      <c r="N425" s="234">
        <f t="shared" si="151"/>
        <v>0</v>
      </c>
      <c r="O425" s="234">
        <f t="shared" si="151"/>
        <v>1000</v>
      </c>
      <c r="P425" s="234">
        <f t="shared" si="151"/>
        <v>0</v>
      </c>
      <c r="Q425" s="234">
        <f t="shared" si="151"/>
        <v>0</v>
      </c>
      <c r="R425" s="234">
        <f t="shared" si="151"/>
        <v>1000</v>
      </c>
      <c r="S425" s="229">
        <f t="shared" si="151"/>
        <v>800</v>
      </c>
      <c r="T425" s="234">
        <f t="shared" si="151"/>
        <v>0</v>
      </c>
      <c r="U425" s="234">
        <f t="shared" si="151"/>
        <v>0</v>
      </c>
      <c r="V425" s="234">
        <f t="shared" si="151"/>
        <v>800</v>
      </c>
    </row>
    <row r="426" spans="1:22">
      <c r="A426" s="236">
        <v>1</v>
      </c>
      <c r="B426" s="232" t="s">
        <v>429</v>
      </c>
      <c r="C426" s="257"/>
      <c r="D426" s="257"/>
      <c r="E426" s="257"/>
      <c r="F426" s="257"/>
      <c r="G426" s="234">
        <f>G427</f>
        <v>2000</v>
      </c>
      <c r="H426" s="234">
        <f t="shared" si="151"/>
        <v>0</v>
      </c>
      <c r="I426" s="234">
        <f t="shared" si="151"/>
        <v>0</v>
      </c>
      <c r="J426" s="234">
        <f t="shared" si="151"/>
        <v>2000</v>
      </c>
      <c r="K426" s="234">
        <f t="shared" si="151"/>
        <v>0</v>
      </c>
      <c r="L426" s="234">
        <f t="shared" si="151"/>
        <v>0</v>
      </c>
      <c r="M426" s="234">
        <f t="shared" si="151"/>
        <v>0</v>
      </c>
      <c r="N426" s="234">
        <f t="shared" si="151"/>
        <v>0</v>
      </c>
      <c r="O426" s="234">
        <f t="shared" si="151"/>
        <v>1000</v>
      </c>
      <c r="P426" s="234">
        <f t="shared" si="151"/>
        <v>0</v>
      </c>
      <c r="Q426" s="234">
        <f t="shared" si="151"/>
        <v>0</v>
      </c>
      <c r="R426" s="234">
        <f t="shared" si="151"/>
        <v>1000</v>
      </c>
      <c r="S426" s="229">
        <f t="shared" si="151"/>
        <v>800</v>
      </c>
      <c r="T426" s="234">
        <f t="shared" si="151"/>
        <v>0</v>
      </c>
      <c r="U426" s="234">
        <f t="shared" si="151"/>
        <v>0</v>
      </c>
      <c r="V426" s="234">
        <f t="shared" si="151"/>
        <v>800</v>
      </c>
    </row>
    <row r="427" spans="1:22" ht="47.25">
      <c r="A427" s="231" t="s">
        <v>86</v>
      </c>
      <c r="B427" s="237" t="s">
        <v>473</v>
      </c>
      <c r="C427" s="257"/>
      <c r="D427" s="257"/>
      <c r="E427" s="257"/>
      <c r="F427" s="257"/>
      <c r="G427" s="234">
        <f>G428</f>
        <v>2000</v>
      </c>
      <c r="H427" s="234">
        <f t="shared" si="151"/>
        <v>0</v>
      </c>
      <c r="I427" s="234">
        <f t="shared" si="151"/>
        <v>0</v>
      </c>
      <c r="J427" s="234">
        <f t="shared" si="151"/>
        <v>2000</v>
      </c>
      <c r="K427" s="234">
        <f t="shared" si="151"/>
        <v>0</v>
      </c>
      <c r="L427" s="234">
        <f t="shared" si="151"/>
        <v>0</v>
      </c>
      <c r="M427" s="234">
        <f t="shared" si="151"/>
        <v>0</v>
      </c>
      <c r="N427" s="234">
        <f t="shared" si="151"/>
        <v>0</v>
      </c>
      <c r="O427" s="234">
        <f t="shared" si="151"/>
        <v>1000</v>
      </c>
      <c r="P427" s="234">
        <f t="shared" si="151"/>
        <v>0</v>
      </c>
      <c r="Q427" s="234">
        <f t="shared" si="151"/>
        <v>0</v>
      </c>
      <c r="R427" s="234">
        <f t="shared" si="151"/>
        <v>1000</v>
      </c>
      <c r="S427" s="229">
        <f t="shared" si="151"/>
        <v>800</v>
      </c>
      <c r="T427" s="234">
        <f t="shared" si="151"/>
        <v>0</v>
      </c>
      <c r="U427" s="234">
        <f t="shared" si="151"/>
        <v>0</v>
      </c>
      <c r="V427" s="234">
        <f t="shared" si="151"/>
        <v>800</v>
      </c>
    </row>
    <row r="428" spans="1:22" ht="94.5">
      <c r="A428" s="268">
        <v>1</v>
      </c>
      <c r="B428" s="303" t="s">
        <v>1221</v>
      </c>
      <c r="C428" s="253" t="s">
        <v>1222</v>
      </c>
      <c r="D428" s="241" t="s">
        <v>476</v>
      </c>
      <c r="E428" s="324" t="s">
        <v>498</v>
      </c>
      <c r="F428" s="255" t="s">
        <v>1223</v>
      </c>
      <c r="G428" s="325">
        <v>2000</v>
      </c>
      <c r="H428" s="257"/>
      <c r="I428" s="257"/>
      <c r="J428" s="325">
        <v>2000</v>
      </c>
      <c r="K428" s="257"/>
      <c r="L428" s="257"/>
      <c r="M428" s="257"/>
      <c r="N428" s="257"/>
      <c r="O428" s="306">
        <v>1000</v>
      </c>
      <c r="P428" s="257"/>
      <c r="Q428" s="257"/>
      <c r="R428" s="306">
        <v>1000</v>
      </c>
      <c r="S428" s="306">
        <v>800</v>
      </c>
      <c r="T428" s="257"/>
      <c r="U428" s="257"/>
      <c r="V428" s="306">
        <v>800</v>
      </c>
    </row>
    <row r="429" spans="1:22">
      <c r="A429" s="231" t="s">
        <v>10</v>
      </c>
      <c r="B429" s="232" t="s">
        <v>1224</v>
      </c>
      <c r="C429" s="257"/>
      <c r="D429" s="257"/>
      <c r="E429" s="257"/>
      <c r="F429" s="257"/>
      <c r="G429" s="234">
        <f>G430</f>
        <v>14742</v>
      </c>
      <c r="H429" s="234">
        <f t="shared" ref="H429:V431" si="152">H430</f>
        <v>0</v>
      </c>
      <c r="I429" s="234">
        <f t="shared" si="152"/>
        <v>0</v>
      </c>
      <c r="J429" s="234">
        <f t="shared" si="152"/>
        <v>14742</v>
      </c>
      <c r="K429" s="234">
        <f t="shared" si="152"/>
        <v>0</v>
      </c>
      <c r="L429" s="234">
        <f t="shared" si="152"/>
        <v>0</v>
      </c>
      <c r="M429" s="234">
        <f t="shared" si="152"/>
        <v>0</v>
      </c>
      <c r="N429" s="234">
        <f t="shared" si="152"/>
        <v>0</v>
      </c>
      <c r="O429" s="234">
        <f t="shared" si="152"/>
        <v>8323</v>
      </c>
      <c r="P429" s="234">
        <f t="shared" si="152"/>
        <v>0</v>
      </c>
      <c r="Q429" s="234">
        <f t="shared" si="152"/>
        <v>0</v>
      </c>
      <c r="R429" s="234">
        <f t="shared" si="152"/>
        <v>8323</v>
      </c>
      <c r="S429" s="229">
        <f t="shared" si="152"/>
        <v>4600</v>
      </c>
      <c r="T429" s="234">
        <f t="shared" si="152"/>
        <v>0</v>
      </c>
      <c r="U429" s="234">
        <f t="shared" si="152"/>
        <v>0</v>
      </c>
      <c r="V429" s="234">
        <f t="shared" si="152"/>
        <v>4600</v>
      </c>
    </row>
    <row r="430" spans="1:22">
      <c r="A430" s="236">
        <v>1</v>
      </c>
      <c r="B430" s="232" t="s">
        <v>429</v>
      </c>
      <c r="C430" s="257"/>
      <c r="D430" s="257"/>
      <c r="E430" s="257"/>
      <c r="F430" s="257"/>
      <c r="G430" s="234">
        <f>G431</f>
        <v>14742</v>
      </c>
      <c r="H430" s="234">
        <f t="shared" si="152"/>
        <v>0</v>
      </c>
      <c r="I430" s="234">
        <f t="shared" si="152"/>
        <v>0</v>
      </c>
      <c r="J430" s="234">
        <f t="shared" si="152"/>
        <v>14742</v>
      </c>
      <c r="K430" s="234">
        <f t="shared" si="152"/>
        <v>0</v>
      </c>
      <c r="L430" s="234">
        <f t="shared" si="152"/>
        <v>0</v>
      </c>
      <c r="M430" s="234">
        <f t="shared" si="152"/>
        <v>0</v>
      </c>
      <c r="N430" s="234">
        <f t="shared" si="152"/>
        <v>0</v>
      </c>
      <c r="O430" s="234">
        <f t="shared" si="152"/>
        <v>8323</v>
      </c>
      <c r="P430" s="234">
        <f t="shared" si="152"/>
        <v>0</v>
      </c>
      <c r="Q430" s="234">
        <f t="shared" si="152"/>
        <v>0</v>
      </c>
      <c r="R430" s="234">
        <f t="shared" si="152"/>
        <v>8323</v>
      </c>
      <c r="S430" s="229">
        <f t="shared" si="152"/>
        <v>4600</v>
      </c>
      <c r="T430" s="234">
        <f t="shared" si="152"/>
        <v>0</v>
      </c>
      <c r="U430" s="234">
        <f t="shared" si="152"/>
        <v>0</v>
      </c>
      <c r="V430" s="234">
        <f t="shared" si="152"/>
        <v>4600</v>
      </c>
    </row>
    <row r="431" spans="1:22" ht="47.25">
      <c r="A431" s="231" t="s">
        <v>86</v>
      </c>
      <c r="B431" s="237" t="s">
        <v>473</v>
      </c>
      <c r="C431" s="257"/>
      <c r="D431" s="257"/>
      <c r="E431" s="257"/>
      <c r="F431" s="257"/>
      <c r="G431" s="234">
        <f>G432</f>
        <v>14742</v>
      </c>
      <c r="H431" s="234">
        <f t="shared" si="152"/>
        <v>0</v>
      </c>
      <c r="I431" s="234">
        <f t="shared" si="152"/>
        <v>0</v>
      </c>
      <c r="J431" s="234">
        <f t="shared" si="152"/>
        <v>14742</v>
      </c>
      <c r="K431" s="234">
        <f t="shared" si="152"/>
        <v>0</v>
      </c>
      <c r="L431" s="234">
        <f t="shared" si="152"/>
        <v>0</v>
      </c>
      <c r="M431" s="234">
        <f t="shared" si="152"/>
        <v>0</v>
      </c>
      <c r="N431" s="234">
        <f t="shared" si="152"/>
        <v>0</v>
      </c>
      <c r="O431" s="234">
        <f t="shared" si="152"/>
        <v>8323</v>
      </c>
      <c r="P431" s="234">
        <f t="shared" si="152"/>
        <v>0</v>
      </c>
      <c r="Q431" s="234">
        <f t="shared" si="152"/>
        <v>0</v>
      </c>
      <c r="R431" s="234">
        <f t="shared" si="152"/>
        <v>8323</v>
      </c>
      <c r="S431" s="229">
        <f t="shared" si="152"/>
        <v>4600</v>
      </c>
      <c r="T431" s="234">
        <f t="shared" si="152"/>
        <v>0</v>
      </c>
      <c r="U431" s="234">
        <f t="shared" si="152"/>
        <v>0</v>
      </c>
      <c r="V431" s="234">
        <f t="shared" si="152"/>
        <v>4600</v>
      </c>
    </row>
    <row r="432" spans="1:22" ht="47.25">
      <c r="A432" s="268">
        <v>1</v>
      </c>
      <c r="B432" s="303" t="s">
        <v>1225</v>
      </c>
      <c r="C432" s="253" t="s">
        <v>305</v>
      </c>
      <c r="D432" s="241" t="s">
        <v>476</v>
      </c>
      <c r="E432" s="253" t="s">
        <v>487</v>
      </c>
      <c r="F432" s="270" t="s">
        <v>1226</v>
      </c>
      <c r="G432" s="358">
        <v>14742</v>
      </c>
      <c r="H432" s="257"/>
      <c r="I432" s="257"/>
      <c r="J432" s="358">
        <v>14742</v>
      </c>
      <c r="K432" s="257"/>
      <c r="L432" s="257"/>
      <c r="M432" s="257"/>
      <c r="N432" s="257"/>
      <c r="O432" s="245">
        <v>8323</v>
      </c>
      <c r="P432" s="257"/>
      <c r="Q432" s="257"/>
      <c r="R432" s="245">
        <v>8323</v>
      </c>
      <c r="S432" s="288">
        <v>4600</v>
      </c>
      <c r="T432" s="257"/>
      <c r="U432" s="257"/>
      <c r="V432" s="288">
        <v>4600</v>
      </c>
    </row>
    <row r="433" spans="1:26" ht="24" customHeight="1">
      <c r="A433" s="231" t="s">
        <v>14</v>
      </c>
      <c r="B433" s="232" t="s">
        <v>1227</v>
      </c>
      <c r="C433" s="257"/>
      <c r="D433" s="257"/>
      <c r="E433" s="257"/>
      <c r="F433" s="257"/>
      <c r="G433" s="234">
        <f>G434</f>
        <v>44000</v>
      </c>
      <c r="H433" s="234">
        <f t="shared" ref="H433:V439" si="153">H434</f>
        <v>0</v>
      </c>
      <c r="I433" s="234">
        <f t="shared" si="153"/>
        <v>0</v>
      </c>
      <c r="J433" s="234">
        <f t="shared" si="153"/>
        <v>44000</v>
      </c>
      <c r="K433" s="234">
        <f t="shared" si="153"/>
        <v>0</v>
      </c>
      <c r="L433" s="234">
        <f t="shared" si="153"/>
        <v>0</v>
      </c>
      <c r="M433" s="234">
        <f t="shared" si="153"/>
        <v>0</v>
      </c>
      <c r="N433" s="234">
        <f t="shared" si="153"/>
        <v>0</v>
      </c>
      <c r="O433" s="234">
        <f t="shared" si="153"/>
        <v>37939</v>
      </c>
      <c r="P433" s="234">
        <f t="shared" si="153"/>
        <v>0</v>
      </c>
      <c r="Q433" s="234">
        <f t="shared" si="153"/>
        <v>0</v>
      </c>
      <c r="R433" s="234">
        <f t="shared" si="153"/>
        <v>37939</v>
      </c>
      <c r="S433" s="229">
        <f t="shared" si="153"/>
        <v>4500</v>
      </c>
      <c r="T433" s="234">
        <f t="shared" si="153"/>
        <v>0</v>
      </c>
      <c r="U433" s="234">
        <f t="shared" si="153"/>
        <v>0</v>
      </c>
      <c r="V433" s="234">
        <f t="shared" si="153"/>
        <v>4500</v>
      </c>
    </row>
    <row r="434" spans="1:26">
      <c r="A434" s="236">
        <v>1</v>
      </c>
      <c r="B434" s="232" t="s">
        <v>429</v>
      </c>
      <c r="C434" s="257"/>
      <c r="D434" s="257"/>
      <c r="E434" s="257"/>
      <c r="F434" s="257"/>
      <c r="G434" s="234">
        <f>G435</f>
        <v>44000</v>
      </c>
      <c r="H434" s="234">
        <f t="shared" si="153"/>
        <v>0</v>
      </c>
      <c r="I434" s="234">
        <f t="shared" si="153"/>
        <v>0</v>
      </c>
      <c r="J434" s="234">
        <f t="shared" si="153"/>
        <v>44000</v>
      </c>
      <c r="K434" s="234">
        <f t="shared" si="153"/>
        <v>0</v>
      </c>
      <c r="L434" s="234">
        <f t="shared" si="153"/>
        <v>0</v>
      </c>
      <c r="M434" s="234">
        <f t="shared" si="153"/>
        <v>0</v>
      </c>
      <c r="N434" s="234">
        <f t="shared" si="153"/>
        <v>0</v>
      </c>
      <c r="O434" s="234">
        <f t="shared" si="153"/>
        <v>37939</v>
      </c>
      <c r="P434" s="234">
        <f t="shared" si="153"/>
        <v>0</v>
      </c>
      <c r="Q434" s="234">
        <f t="shared" si="153"/>
        <v>0</v>
      </c>
      <c r="R434" s="234">
        <f t="shared" si="153"/>
        <v>37939</v>
      </c>
      <c r="S434" s="229">
        <f t="shared" si="153"/>
        <v>4500</v>
      </c>
      <c r="T434" s="234">
        <f t="shared" si="153"/>
        <v>0</v>
      </c>
      <c r="U434" s="234">
        <f t="shared" si="153"/>
        <v>0</v>
      </c>
      <c r="V434" s="234">
        <f t="shared" si="153"/>
        <v>4500</v>
      </c>
    </row>
    <row r="435" spans="1:26" ht="40.15" customHeight="1">
      <c r="A435" s="231" t="s">
        <v>86</v>
      </c>
      <c r="B435" s="237" t="s">
        <v>473</v>
      </c>
      <c r="C435" s="257"/>
      <c r="D435" s="257"/>
      <c r="E435" s="257"/>
      <c r="F435" s="257"/>
      <c r="G435" s="234">
        <f>G436</f>
        <v>44000</v>
      </c>
      <c r="H435" s="234">
        <f t="shared" si="153"/>
        <v>0</v>
      </c>
      <c r="I435" s="234">
        <f t="shared" si="153"/>
        <v>0</v>
      </c>
      <c r="J435" s="234">
        <f t="shared" si="153"/>
        <v>44000</v>
      </c>
      <c r="K435" s="234">
        <f t="shared" si="153"/>
        <v>0</v>
      </c>
      <c r="L435" s="234">
        <f t="shared" si="153"/>
        <v>0</v>
      </c>
      <c r="M435" s="234">
        <f t="shared" si="153"/>
        <v>0</v>
      </c>
      <c r="N435" s="234">
        <f t="shared" si="153"/>
        <v>0</v>
      </c>
      <c r="O435" s="234">
        <f t="shared" si="153"/>
        <v>37939</v>
      </c>
      <c r="P435" s="234">
        <f t="shared" si="153"/>
        <v>0</v>
      </c>
      <c r="Q435" s="234">
        <f t="shared" si="153"/>
        <v>0</v>
      </c>
      <c r="R435" s="234">
        <f t="shared" si="153"/>
        <v>37939</v>
      </c>
      <c r="S435" s="229">
        <f t="shared" si="153"/>
        <v>4500</v>
      </c>
      <c r="T435" s="234">
        <f t="shared" si="153"/>
        <v>0</v>
      </c>
      <c r="U435" s="234">
        <f t="shared" si="153"/>
        <v>0</v>
      </c>
      <c r="V435" s="234">
        <f t="shared" si="153"/>
        <v>4500</v>
      </c>
    </row>
    <row r="436" spans="1:26" ht="66">
      <c r="A436" s="268">
        <v>1</v>
      </c>
      <c r="B436" s="305" t="s">
        <v>1228</v>
      </c>
      <c r="C436" s="253" t="s">
        <v>1229</v>
      </c>
      <c r="D436" s="241" t="s">
        <v>476</v>
      </c>
      <c r="E436" s="253" t="s">
        <v>694</v>
      </c>
      <c r="F436" s="253" t="s">
        <v>1230</v>
      </c>
      <c r="G436" s="359">
        <v>44000</v>
      </c>
      <c r="H436" s="359"/>
      <c r="I436" s="257"/>
      <c r="J436" s="359">
        <v>44000</v>
      </c>
      <c r="K436" s="257"/>
      <c r="L436" s="257"/>
      <c r="M436" s="257"/>
      <c r="N436" s="257"/>
      <c r="O436" s="245">
        <f>SUM(P436:R436)</f>
        <v>37939</v>
      </c>
      <c r="P436" s="257"/>
      <c r="Q436" s="257"/>
      <c r="R436" s="347">
        <v>37939</v>
      </c>
      <c r="S436" s="245">
        <f>SUM(T436:V436)</f>
        <v>4500</v>
      </c>
      <c r="T436" s="257"/>
      <c r="U436" s="257"/>
      <c r="V436" s="360">
        <v>4500</v>
      </c>
    </row>
    <row r="437" spans="1:26" ht="24" customHeight="1">
      <c r="A437" s="231" t="s">
        <v>16</v>
      </c>
      <c r="B437" s="232" t="s">
        <v>463</v>
      </c>
      <c r="C437" s="257"/>
      <c r="D437" s="257"/>
      <c r="E437" s="257"/>
      <c r="F437" s="257"/>
      <c r="G437" s="234">
        <f>G438</f>
        <v>40000</v>
      </c>
      <c r="H437" s="234">
        <f t="shared" si="153"/>
        <v>0</v>
      </c>
      <c r="I437" s="234">
        <f t="shared" si="153"/>
        <v>0</v>
      </c>
      <c r="J437" s="234">
        <f t="shared" si="153"/>
        <v>40000</v>
      </c>
      <c r="K437" s="234">
        <f t="shared" si="153"/>
        <v>0</v>
      </c>
      <c r="L437" s="234">
        <f t="shared" si="153"/>
        <v>0</v>
      </c>
      <c r="M437" s="234">
        <f t="shared" si="153"/>
        <v>0</v>
      </c>
      <c r="N437" s="234">
        <f t="shared" si="153"/>
        <v>0</v>
      </c>
      <c r="O437" s="234">
        <f t="shared" si="153"/>
        <v>0</v>
      </c>
      <c r="P437" s="234">
        <f t="shared" si="153"/>
        <v>0</v>
      </c>
      <c r="Q437" s="234">
        <f t="shared" si="153"/>
        <v>0</v>
      </c>
      <c r="R437" s="234">
        <f t="shared" si="153"/>
        <v>0</v>
      </c>
      <c r="S437" s="229">
        <f t="shared" si="153"/>
        <v>20000</v>
      </c>
      <c r="T437" s="234">
        <f t="shared" si="153"/>
        <v>0</v>
      </c>
      <c r="U437" s="234">
        <f t="shared" si="153"/>
        <v>0</v>
      </c>
      <c r="V437" s="234">
        <f t="shared" si="153"/>
        <v>20000</v>
      </c>
    </row>
    <row r="438" spans="1:26" ht="22.9" customHeight="1">
      <c r="A438" s="236">
        <v>1</v>
      </c>
      <c r="B438" s="232" t="s">
        <v>429</v>
      </c>
      <c r="C438" s="257"/>
      <c r="D438" s="257"/>
      <c r="E438" s="257"/>
      <c r="F438" s="257"/>
      <c r="G438" s="234">
        <f>G439</f>
        <v>40000</v>
      </c>
      <c r="H438" s="234">
        <f t="shared" si="153"/>
        <v>0</v>
      </c>
      <c r="I438" s="234">
        <f t="shared" si="153"/>
        <v>0</v>
      </c>
      <c r="J438" s="234">
        <f t="shared" si="153"/>
        <v>40000</v>
      </c>
      <c r="K438" s="234">
        <f t="shared" si="153"/>
        <v>0</v>
      </c>
      <c r="L438" s="234">
        <f t="shared" si="153"/>
        <v>0</v>
      </c>
      <c r="M438" s="234">
        <f t="shared" si="153"/>
        <v>0</v>
      </c>
      <c r="N438" s="234">
        <f t="shared" si="153"/>
        <v>0</v>
      </c>
      <c r="O438" s="234">
        <f t="shared" si="153"/>
        <v>0</v>
      </c>
      <c r="P438" s="234">
        <f t="shared" si="153"/>
        <v>0</v>
      </c>
      <c r="Q438" s="234">
        <f t="shared" si="153"/>
        <v>0</v>
      </c>
      <c r="R438" s="234">
        <f t="shared" si="153"/>
        <v>0</v>
      </c>
      <c r="S438" s="229">
        <f t="shared" si="153"/>
        <v>20000</v>
      </c>
      <c r="T438" s="234">
        <f t="shared" si="153"/>
        <v>0</v>
      </c>
      <c r="U438" s="234">
        <f t="shared" si="153"/>
        <v>0</v>
      </c>
      <c r="V438" s="234">
        <f t="shared" si="153"/>
        <v>20000</v>
      </c>
    </row>
    <row r="439" spans="1:26" ht="38.450000000000003" customHeight="1">
      <c r="A439" s="231" t="s">
        <v>86</v>
      </c>
      <c r="B439" s="237" t="s">
        <v>473</v>
      </c>
      <c r="C439" s="257"/>
      <c r="D439" s="257"/>
      <c r="E439" s="257"/>
      <c r="F439" s="257"/>
      <c r="G439" s="234">
        <f>G440</f>
        <v>40000</v>
      </c>
      <c r="H439" s="234">
        <f t="shared" si="153"/>
        <v>0</v>
      </c>
      <c r="I439" s="234">
        <f t="shared" si="153"/>
        <v>0</v>
      </c>
      <c r="J439" s="234">
        <f t="shared" si="153"/>
        <v>40000</v>
      </c>
      <c r="K439" s="234">
        <f t="shared" si="153"/>
        <v>0</v>
      </c>
      <c r="L439" s="234">
        <f t="shared" si="153"/>
        <v>0</v>
      </c>
      <c r="M439" s="234">
        <f t="shared" si="153"/>
        <v>0</v>
      </c>
      <c r="N439" s="234">
        <f t="shared" si="153"/>
        <v>0</v>
      </c>
      <c r="O439" s="234">
        <f t="shared" si="153"/>
        <v>0</v>
      </c>
      <c r="P439" s="234">
        <f t="shared" si="153"/>
        <v>0</v>
      </c>
      <c r="Q439" s="234">
        <f t="shared" si="153"/>
        <v>0</v>
      </c>
      <c r="R439" s="234">
        <f t="shared" si="153"/>
        <v>0</v>
      </c>
      <c r="S439" s="229">
        <f t="shared" si="153"/>
        <v>20000</v>
      </c>
      <c r="T439" s="234">
        <f t="shared" si="153"/>
        <v>0</v>
      </c>
      <c r="U439" s="234">
        <f t="shared" si="153"/>
        <v>0</v>
      </c>
      <c r="V439" s="234">
        <f t="shared" si="153"/>
        <v>20000</v>
      </c>
    </row>
    <row r="440" spans="1:26" ht="66">
      <c r="A440" s="268">
        <v>1</v>
      </c>
      <c r="B440" s="305" t="s">
        <v>1231</v>
      </c>
      <c r="C440" s="361" t="s">
        <v>977</v>
      </c>
      <c r="D440" s="262" t="s">
        <v>1232</v>
      </c>
      <c r="E440" s="361" t="s">
        <v>1233</v>
      </c>
      <c r="F440" s="362" t="s">
        <v>1234</v>
      </c>
      <c r="G440" s="363">
        <v>40000</v>
      </c>
      <c r="H440" s="363"/>
      <c r="I440" s="257"/>
      <c r="J440" s="363">
        <v>40000</v>
      </c>
      <c r="K440" s="257"/>
      <c r="L440" s="257"/>
      <c r="M440" s="257"/>
      <c r="N440" s="257"/>
      <c r="O440" s="245"/>
      <c r="P440" s="257"/>
      <c r="Q440" s="257"/>
      <c r="R440" s="347"/>
      <c r="S440" s="245">
        <f>SUM(T440:V440)</f>
        <v>20000</v>
      </c>
      <c r="T440" s="257"/>
      <c r="U440" s="257"/>
      <c r="V440" s="265">
        <v>20000</v>
      </c>
    </row>
    <row r="441" spans="1:26" s="259" customFormat="1" ht="51.6" customHeight="1">
      <c r="A441" s="231" t="s">
        <v>1235</v>
      </c>
      <c r="B441" s="364" t="s">
        <v>1236</v>
      </c>
      <c r="C441" s="365"/>
      <c r="D441" s="226"/>
      <c r="E441" s="365"/>
      <c r="F441" s="366"/>
      <c r="G441" s="367"/>
      <c r="H441" s="367"/>
      <c r="I441" s="368"/>
      <c r="J441" s="367"/>
      <c r="K441" s="368"/>
      <c r="L441" s="368"/>
      <c r="M441" s="368"/>
      <c r="N441" s="368"/>
      <c r="O441" s="369"/>
      <c r="P441" s="368"/>
      <c r="Q441" s="368"/>
      <c r="R441" s="234"/>
      <c r="S441" s="369">
        <f t="shared" ref="S441:S442" si="154">SUM(T441:V441)</f>
        <v>100000</v>
      </c>
      <c r="T441" s="368"/>
      <c r="U441" s="368"/>
      <c r="V441" s="369">
        <v>100000</v>
      </c>
    </row>
    <row r="442" spans="1:26" s="259" customFormat="1" ht="66.599999999999994" customHeight="1">
      <c r="A442" s="231" t="s">
        <v>1237</v>
      </c>
      <c r="B442" s="364" t="s">
        <v>1238</v>
      </c>
      <c r="C442" s="365"/>
      <c r="D442" s="226"/>
      <c r="E442" s="365"/>
      <c r="F442" s="366"/>
      <c r="G442" s="367"/>
      <c r="H442" s="367"/>
      <c r="I442" s="368"/>
      <c r="J442" s="367"/>
      <c r="K442" s="368"/>
      <c r="L442" s="368"/>
      <c r="M442" s="368"/>
      <c r="N442" s="368"/>
      <c r="O442" s="369"/>
      <c r="P442" s="368"/>
      <c r="Q442" s="368"/>
      <c r="R442" s="234"/>
      <c r="S442" s="369">
        <f t="shared" si="154"/>
        <v>537904</v>
      </c>
      <c r="T442" s="368"/>
      <c r="U442" s="368"/>
      <c r="V442" s="369">
        <v>537904</v>
      </c>
    </row>
    <row r="443" spans="1:26" s="259" customFormat="1" ht="126">
      <c r="A443" s="231" t="s">
        <v>1239</v>
      </c>
      <c r="B443" s="364" t="s">
        <v>461</v>
      </c>
      <c r="C443" s="365"/>
      <c r="D443" s="226"/>
      <c r="E443" s="365"/>
      <c r="F443" s="366"/>
      <c r="G443" s="367"/>
      <c r="H443" s="367"/>
      <c r="I443" s="368"/>
      <c r="J443" s="367"/>
      <c r="K443" s="368"/>
      <c r="L443" s="368"/>
      <c r="M443" s="368"/>
      <c r="N443" s="368"/>
      <c r="O443" s="369"/>
      <c r="P443" s="368"/>
      <c r="Q443" s="368"/>
      <c r="R443" s="234"/>
      <c r="S443" s="369">
        <f>70000+69096+15000+735000+372000</f>
        <v>1261096</v>
      </c>
      <c r="T443" s="368"/>
      <c r="U443" s="368"/>
      <c r="V443" s="368"/>
      <c r="Z443" s="370"/>
    </row>
    <row r="444" spans="1:26" ht="33" customHeight="1">
      <c r="A444" s="231" t="s">
        <v>1240</v>
      </c>
      <c r="B444" s="364" t="s">
        <v>1241</v>
      </c>
      <c r="C444" s="257"/>
      <c r="D444" s="257"/>
      <c r="E444" s="257"/>
      <c r="F444" s="257"/>
      <c r="G444" s="234"/>
      <c r="H444" s="234"/>
      <c r="I444" s="234"/>
      <c r="J444" s="234"/>
      <c r="K444" s="234"/>
      <c r="L444" s="234"/>
      <c r="M444" s="234"/>
      <c r="N444" s="234"/>
      <c r="O444" s="234"/>
      <c r="P444" s="234"/>
      <c r="Q444" s="234"/>
      <c r="R444" s="234"/>
      <c r="S444" s="369">
        <f>SUM(T444:V444)</f>
        <v>1005200</v>
      </c>
      <c r="T444" s="234"/>
      <c r="U444" s="234"/>
      <c r="V444" s="234">
        <f>1005200</f>
        <v>1005200</v>
      </c>
    </row>
  </sheetData>
  <autoFilter ref="A9:AA9"/>
  <mergeCells count="21">
    <mergeCell ref="A1:B1"/>
    <mergeCell ref="A3:V3"/>
    <mergeCell ref="A6:A9"/>
    <mergeCell ref="B6:B9"/>
    <mergeCell ref="C6:C9"/>
    <mergeCell ref="D6:D9"/>
    <mergeCell ref="E6:E9"/>
    <mergeCell ref="F6:J6"/>
    <mergeCell ref="K6:N7"/>
    <mergeCell ref="O6:R7"/>
    <mergeCell ref="T8:V8"/>
    <mergeCell ref="S6:V7"/>
    <mergeCell ref="F7:F9"/>
    <mergeCell ref="G7:J7"/>
    <mergeCell ref="G8:G9"/>
    <mergeCell ref="H8:J8"/>
    <mergeCell ref="K8:K9"/>
    <mergeCell ref="L8:N8"/>
    <mergeCell ref="O8:O9"/>
    <mergeCell ref="P8:R8"/>
    <mergeCell ref="S8:S9"/>
  </mergeCells>
  <dataValidations count="1">
    <dataValidation type="decimal" operator="lessThanOrEqual" allowBlank="1" showInputMessage="1" showErrorMessage="1" error="Dự kiến không được lớn hơn nhu cầu!" sqref="T372:U372">
      <formula1>#REF!</formula1>
    </dataValidation>
  </dataValidations>
  <pageMargins left="0.41" right="0.17" top="0.38" bottom="0.38" header="0.3" footer="0.19"/>
  <pageSetup paperSize="9" scale="45" orientation="landscape" r:id="rId1"/>
  <headerFooter differentFirst="1">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Normal="100" workbookViewId="0">
      <pane xSplit="2" ySplit="8" topLeftCell="C28" activePane="bottomRight" state="frozen"/>
      <selection pane="topRight" activeCell="C1" sqref="C1"/>
      <selection pane="bottomLeft" activeCell="A8" sqref="A8"/>
      <selection pane="bottomRight" activeCell="E31" sqref="E31"/>
    </sheetView>
  </sheetViews>
  <sheetFormatPr defaultColWidth="12.85546875" defaultRowHeight="15.75"/>
  <cols>
    <col min="1" max="1" width="8.42578125" style="2" customWidth="1"/>
    <col min="2" max="2" width="88.140625" style="2" customWidth="1"/>
    <col min="3" max="3" width="23.5703125" style="17" customWidth="1"/>
    <col min="4" max="4" width="14.85546875" style="2" bestFit="1" customWidth="1"/>
    <col min="5" max="16384" width="12.85546875" style="2"/>
  </cols>
  <sheetData>
    <row r="1" spans="1:3" ht="43.5" customHeight="1">
      <c r="A1" s="377" t="s">
        <v>133</v>
      </c>
      <c r="B1" s="378"/>
      <c r="C1" s="169" t="s">
        <v>62</v>
      </c>
    </row>
    <row r="2" spans="1:3" ht="12.75" customHeight="1">
      <c r="A2" s="3"/>
      <c r="B2" s="3"/>
      <c r="C2" s="19"/>
    </row>
    <row r="3" spans="1:3" ht="21" customHeight="1">
      <c r="A3" s="1" t="s">
        <v>61</v>
      </c>
      <c r="B3" s="22"/>
      <c r="C3" s="24"/>
    </row>
    <row r="4" spans="1:3" ht="21" customHeight="1">
      <c r="A4" s="1" t="s">
        <v>60</v>
      </c>
      <c r="B4" s="22"/>
      <c r="C4" s="19"/>
    </row>
    <row r="5" spans="1:3" ht="21" customHeight="1">
      <c r="A5" s="376" t="s">
        <v>44</v>
      </c>
      <c r="B5" s="379"/>
      <c r="C5" s="376"/>
    </row>
    <row r="6" spans="1:3" ht="18.75">
      <c r="A6" s="178"/>
      <c r="B6" s="181"/>
      <c r="C6" s="178"/>
    </row>
    <row r="7" spans="1:3" ht="19.5" customHeight="1">
      <c r="A7" s="183"/>
      <c r="B7" s="183"/>
      <c r="C7" s="25" t="s">
        <v>0</v>
      </c>
    </row>
    <row r="8" spans="1:3" s="4" customFormat="1" ht="39.75" customHeight="1">
      <c r="A8" s="184" t="s">
        <v>1</v>
      </c>
      <c r="B8" s="184" t="s">
        <v>2</v>
      </c>
      <c r="C8" s="13" t="s">
        <v>42</v>
      </c>
    </row>
    <row r="9" spans="1:3" s="5" customFormat="1" ht="21.95" customHeight="1">
      <c r="A9" s="184" t="s">
        <v>3</v>
      </c>
      <c r="B9" s="7" t="s">
        <v>59</v>
      </c>
      <c r="C9" s="14"/>
    </row>
    <row r="10" spans="1:3" s="5" customFormat="1" ht="21.95" customHeight="1">
      <c r="A10" s="184" t="s">
        <v>6</v>
      </c>
      <c r="B10" s="7" t="s">
        <v>55</v>
      </c>
      <c r="C10" s="14">
        <f>C11+C12+C15+C16+C17+C18</f>
        <v>42637796</v>
      </c>
    </row>
    <row r="11" spans="1:3" s="5" customFormat="1" ht="21.95" customHeight="1">
      <c r="A11" s="8">
        <v>1</v>
      </c>
      <c r="B11" s="9" t="s">
        <v>58</v>
      </c>
      <c r="C11" s="15">
        <v>19073262</v>
      </c>
    </row>
    <row r="12" spans="1:3" s="5" customFormat="1" ht="21.95" customHeight="1">
      <c r="A12" s="10">
        <f>A11+1</f>
        <v>2</v>
      </c>
      <c r="B12" s="9" t="s">
        <v>11</v>
      </c>
      <c r="C12" s="15">
        <f>SUM(C13:C14)</f>
        <v>23559953</v>
      </c>
    </row>
    <row r="13" spans="1:3" s="5" customFormat="1" ht="21.95" customHeight="1">
      <c r="A13" s="8" t="s">
        <v>41</v>
      </c>
      <c r="B13" s="9" t="s">
        <v>12</v>
      </c>
      <c r="C13" s="15">
        <f>'Bieu 46'!C13</f>
        <v>16225836</v>
      </c>
    </row>
    <row r="14" spans="1:3" s="5" customFormat="1" ht="21.95" customHeight="1">
      <c r="A14" s="8" t="s">
        <v>41</v>
      </c>
      <c r="B14" s="9" t="s">
        <v>13</v>
      </c>
      <c r="C14" s="15">
        <f>'Bieu 46'!C14</f>
        <v>7334117</v>
      </c>
    </row>
    <row r="15" spans="1:3" s="5" customFormat="1" ht="21.95" customHeight="1">
      <c r="A15" s="10">
        <f>A12+1</f>
        <v>3</v>
      </c>
      <c r="B15" s="9" t="s">
        <v>15</v>
      </c>
      <c r="C15" s="15">
        <f>'Bieu 46'!C15</f>
        <v>0</v>
      </c>
    </row>
    <row r="16" spans="1:3" s="5" customFormat="1" ht="21.95" customHeight="1">
      <c r="A16" s="10">
        <f>A15+1</f>
        <v>4</v>
      </c>
      <c r="B16" s="9" t="s">
        <v>17</v>
      </c>
      <c r="C16" s="15">
        <f>'Bieu 46'!C16</f>
        <v>0</v>
      </c>
    </row>
    <row r="17" spans="1:4" s="5" customFormat="1" ht="21.95" customHeight="1">
      <c r="A17" s="10">
        <f>A16+1</f>
        <v>5</v>
      </c>
      <c r="B17" s="9" t="s">
        <v>19</v>
      </c>
      <c r="C17" s="15">
        <f>'Bieu 46'!C17</f>
        <v>0</v>
      </c>
    </row>
    <row r="18" spans="1:4" s="5" customFormat="1" ht="21.95" customHeight="1">
      <c r="A18" s="10">
        <v>6</v>
      </c>
      <c r="B18" s="9" t="s">
        <v>46</v>
      </c>
      <c r="C18" s="15">
        <f>'Bieu 46'!C18</f>
        <v>4581</v>
      </c>
    </row>
    <row r="19" spans="1:4" s="5" customFormat="1" ht="21.95" customHeight="1">
      <c r="A19" s="184" t="s">
        <v>10</v>
      </c>
      <c r="B19" s="7" t="s">
        <v>52</v>
      </c>
      <c r="C19" s="14">
        <f>C20+C21+C24</f>
        <v>43059496.037392609</v>
      </c>
    </row>
    <row r="20" spans="1:4" s="5" customFormat="1" ht="21.95" customHeight="1">
      <c r="A20" s="8">
        <v>1</v>
      </c>
      <c r="B20" s="23" t="s">
        <v>57</v>
      </c>
      <c r="C20" s="15">
        <v>28074367.894535471</v>
      </c>
    </row>
    <row r="21" spans="1:4" s="5" customFormat="1" ht="21.95" customHeight="1">
      <c r="A21" s="10">
        <v>2</v>
      </c>
      <c r="B21" s="9" t="s">
        <v>51</v>
      </c>
      <c r="C21" s="15">
        <f>SUM(C22:C23)</f>
        <v>14985128.14285714</v>
      </c>
      <c r="D21" s="16"/>
    </row>
    <row r="22" spans="1:4" s="5" customFormat="1" ht="21.95" customHeight="1">
      <c r="A22" s="8" t="s">
        <v>41</v>
      </c>
      <c r="B22" s="9" t="s">
        <v>50</v>
      </c>
      <c r="C22" s="15">
        <f>9986536.14285714+3190719</f>
        <v>13177255.14285714</v>
      </c>
      <c r="D22" s="16"/>
    </row>
    <row r="23" spans="1:4" s="5" customFormat="1" ht="21.95" customHeight="1">
      <c r="A23" s="8" t="s">
        <v>41</v>
      </c>
      <c r="B23" s="9" t="s">
        <v>49</v>
      </c>
      <c r="C23" s="15">
        <v>1807873</v>
      </c>
    </row>
    <row r="24" spans="1:4" s="5" customFormat="1" ht="21.95" customHeight="1">
      <c r="A24" s="10">
        <v>3</v>
      </c>
      <c r="B24" s="9" t="s">
        <v>47</v>
      </c>
      <c r="C24" s="15">
        <v>0</v>
      </c>
    </row>
    <row r="25" spans="1:4" s="34" customFormat="1" ht="21.95" customHeight="1">
      <c r="A25" s="184" t="s">
        <v>14</v>
      </c>
      <c r="B25" s="7" t="s">
        <v>56</v>
      </c>
      <c r="C25" s="15">
        <v>421700</v>
      </c>
    </row>
    <row r="26" spans="1:4" s="5" customFormat="1" ht="24" customHeight="1">
      <c r="A26" s="184" t="s">
        <v>4</v>
      </c>
      <c r="B26" s="20" t="s">
        <v>63</v>
      </c>
      <c r="C26" s="15"/>
    </row>
    <row r="27" spans="1:4" s="5" customFormat="1" ht="21.95" customHeight="1">
      <c r="A27" s="184" t="s">
        <v>6</v>
      </c>
      <c r="B27" s="7" t="s">
        <v>55</v>
      </c>
      <c r="C27" s="14">
        <f>C28+C29+C32+C33</f>
        <v>16177476.142857142</v>
      </c>
    </row>
    <row r="28" spans="1:4" s="5" customFormat="1" ht="21.95" customHeight="1">
      <c r="A28" s="8">
        <v>1</v>
      </c>
      <c r="B28" s="9" t="s">
        <v>64</v>
      </c>
      <c r="C28" s="15">
        <v>1192348</v>
      </c>
      <c r="D28" s="16"/>
    </row>
    <row r="29" spans="1:4" s="5" customFormat="1" ht="21.95" customHeight="1">
      <c r="A29" s="10">
        <f>A28+1</f>
        <v>2</v>
      </c>
      <c r="B29" s="9" t="s">
        <v>54</v>
      </c>
      <c r="C29" s="15">
        <f>SUM(C30:C31)</f>
        <v>14985128.142857142</v>
      </c>
    </row>
    <row r="30" spans="1:4" s="5" customFormat="1" ht="21.95" customHeight="1">
      <c r="A30" s="8" t="s">
        <v>41</v>
      </c>
      <c r="B30" s="9" t="s">
        <v>53</v>
      </c>
      <c r="C30" s="15">
        <v>13177255.142857142</v>
      </c>
    </row>
    <row r="31" spans="1:4" s="5" customFormat="1" ht="21.95" customHeight="1">
      <c r="A31" s="8" t="s">
        <v>41</v>
      </c>
      <c r="B31" s="9" t="s">
        <v>13</v>
      </c>
      <c r="C31" s="15">
        <v>1807873</v>
      </c>
      <c r="D31" s="16"/>
    </row>
    <row r="32" spans="1:4" s="5" customFormat="1" ht="21.95" customHeight="1">
      <c r="A32" s="10">
        <f>A29+1</f>
        <v>3</v>
      </c>
      <c r="B32" s="9" t="s">
        <v>17</v>
      </c>
      <c r="C32" s="15">
        <v>0</v>
      </c>
    </row>
    <row r="33" spans="1:3" s="5" customFormat="1" ht="21.95" customHeight="1">
      <c r="A33" s="10">
        <f>A32+1</f>
        <v>4</v>
      </c>
      <c r="B33" s="9" t="s">
        <v>19</v>
      </c>
      <c r="C33" s="15">
        <v>0</v>
      </c>
    </row>
    <row r="34" spans="1:3" s="5" customFormat="1" ht="21.95" customHeight="1">
      <c r="A34" s="184" t="s">
        <v>10</v>
      </c>
      <c r="B34" s="7" t="s">
        <v>52</v>
      </c>
      <c r="C34" s="14">
        <f>C35+C36+C39</f>
        <v>16177475.816326531</v>
      </c>
    </row>
    <row r="35" spans="1:3" s="5" customFormat="1" ht="21.95" customHeight="1">
      <c r="A35" s="8">
        <v>1</v>
      </c>
      <c r="B35" s="9" t="s">
        <v>65</v>
      </c>
      <c r="C35" s="15">
        <v>16177475.816326531</v>
      </c>
    </row>
    <row r="36" spans="1:3" s="5" customFormat="1" ht="21.95" customHeight="1">
      <c r="A36" s="86">
        <v>2</v>
      </c>
      <c r="B36" s="87" t="s">
        <v>66</v>
      </c>
      <c r="C36" s="21">
        <f>SUM(C37:C38)</f>
        <v>0</v>
      </c>
    </row>
    <row r="37" spans="1:3" s="5" customFormat="1" ht="21.95" customHeight="1">
      <c r="A37" s="88" t="s">
        <v>41</v>
      </c>
      <c r="B37" s="87" t="s">
        <v>50</v>
      </c>
      <c r="C37" s="21">
        <v>0</v>
      </c>
    </row>
    <row r="38" spans="1:3" s="5" customFormat="1" ht="21.95" customHeight="1">
      <c r="A38" s="88" t="s">
        <v>41</v>
      </c>
      <c r="B38" s="87" t="s">
        <v>49</v>
      </c>
      <c r="C38" s="21">
        <v>0</v>
      </c>
    </row>
    <row r="39" spans="1:3" s="5" customFormat="1" ht="21.95" customHeight="1">
      <c r="A39" s="10">
        <v>3</v>
      </c>
      <c r="B39" s="9" t="s">
        <v>47</v>
      </c>
      <c r="C39" s="15">
        <v>0</v>
      </c>
    </row>
    <row r="40" spans="1:3" ht="18.75">
      <c r="A40" s="5"/>
      <c r="B40" s="5"/>
      <c r="C40" s="16"/>
    </row>
    <row r="41" spans="1:3" ht="18.75">
      <c r="A41" s="5"/>
      <c r="B41" s="5"/>
      <c r="C41" s="16"/>
    </row>
    <row r="42" spans="1:3" ht="22.5" customHeight="1">
      <c r="A42" s="5"/>
      <c r="B42" s="5"/>
      <c r="C42" s="16"/>
    </row>
    <row r="43" spans="1:3" ht="18.75">
      <c r="A43" s="5"/>
      <c r="B43" s="5"/>
      <c r="C43" s="16"/>
    </row>
    <row r="44" spans="1:3" ht="18.75">
      <c r="A44" s="5"/>
      <c r="B44" s="5"/>
      <c r="C44" s="16"/>
    </row>
    <row r="45" spans="1:3" ht="18.75">
      <c r="A45" s="5"/>
      <c r="B45" s="5"/>
      <c r="C45" s="16"/>
    </row>
    <row r="46" spans="1:3" ht="18.75">
      <c r="A46" s="5"/>
      <c r="B46" s="5"/>
      <c r="C46" s="16"/>
    </row>
  </sheetData>
  <mergeCells count="2">
    <mergeCell ref="A5:C5"/>
    <mergeCell ref="A1:B1"/>
  </mergeCells>
  <pageMargins left="0.4" right="0.25" top="0.46" bottom="0.43" header="0.3" footer="0.22"/>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xSplit="2" ySplit="8" topLeftCell="C9" activePane="bottomRight" state="frozen"/>
      <selection pane="topRight" activeCell="C1" sqref="C1"/>
      <selection pane="bottomLeft" activeCell="A9" sqref="A9"/>
      <selection pane="bottomRight" activeCell="G17" sqref="G17"/>
    </sheetView>
  </sheetViews>
  <sheetFormatPr defaultColWidth="12.85546875" defaultRowHeight="15.75"/>
  <cols>
    <col min="1" max="1" width="7.28515625" style="2" customWidth="1"/>
    <col min="2" max="2" width="61" style="38" customWidth="1"/>
    <col min="3" max="4" width="18.7109375" style="2" customWidth="1"/>
    <col min="5" max="5" width="16" style="2" bestFit="1" customWidth="1"/>
    <col min="6" max="16384" width="12.85546875" style="2"/>
  </cols>
  <sheetData>
    <row r="1" spans="1:5" ht="37.5" customHeight="1">
      <c r="A1" s="377" t="s">
        <v>133</v>
      </c>
      <c r="B1" s="378"/>
      <c r="C1" s="380" t="s">
        <v>67</v>
      </c>
      <c r="D1" s="380"/>
    </row>
    <row r="2" spans="1:5">
      <c r="A2" s="32"/>
      <c r="B2" s="32"/>
      <c r="C2" s="33"/>
      <c r="D2" s="33"/>
    </row>
    <row r="3" spans="1:5">
      <c r="A3" s="32" t="s">
        <v>82</v>
      </c>
      <c r="B3" s="32"/>
      <c r="C3" s="33"/>
      <c r="D3" s="33"/>
    </row>
    <row r="4" spans="1:5" ht="21" customHeight="1">
      <c r="A4" s="376" t="s">
        <v>44</v>
      </c>
      <c r="B4" s="376"/>
      <c r="C4" s="376"/>
      <c r="D4" s="376"/>
    </row>
    <row r="5" spans="1:5">
      <c r="A5" s="178"/>
      <c r="B5" s="178"/>
      <c r="C5" s="178"/>
      <c r="D5" s="178"/>
    </row>
    <row r="6" spans="1:5" ht="19.5" customHeight="1">
      <c r="A6" s="385" t="s">
        <v>0</v>
      </c>
      <c r="B6" s="385"/>
      <c r="C6" s="385"/>
      <c r="D6" s="385"/>
    </row>
    <row r="7" spans="1:5" ht="26.25" customHeight="1">
      <c r="A7" s="381" t="s">
        <v>1</v>
      </c>
      <c r="B7" s="381" t="s">
        <v>2</v>
      </c>
      <c r="C7" s="383" t="s">
        <v>42</v>
      </c>
      <c r="D7" s="384"/>
    </row>
    <row r="8" spans="1:5" ht="40.5" customHeight="1">
      <c r="A8" s="381"/>
      <c r="B8" s="381"/>
      <c r="C8" s="182" t="s">
        <v>83</v>
      </c>
      <c r="D8" s="184" t="s">
        <v>84</v>
      </c>
    </row>
    <row r="9" spans="1:5" s="5" customFormat="1" ht="22.5" customHeight="1">
      <c r="A9" s="184"/>
      <c r="B9" s="28" t="s">
        <v>68</v>
      </c>
      <c r="C9" s="14">
        <f>C10+C64+C65</f>
        <v>22579000</v>
      </c>
      <c r="D9" s="14">
        <f>D10+D64+D65</f>
        <v>20265610</v>
      </c>
      <c r="E9" s="16"/>
    </row>
    <row r="10" spans="1:5" s="34" customFormat="1" ht="22.5" customHeight="1">
      <c r="A10" s="184" t="s">
        <v>6</v>
      </c>
      <c r="B10" s="28" t="s">
        <v>69</v>
      </c>
      <c r="C10" s="14">
        <f>C11+C22+C26+C31+C35+C38+C39+C45+C46+C48+C50+C51+C52+C55+C58+C62+C63</f>
        <v>21203000</v>
      </c>
      <c r="D10" s="14">
        <f>D11+D22+D26+D31+D35-D36+D38+D39+D45+D46+D48+D50+D51+D52+D55+D58+D62+D63+120</f>
        <v>20265610</v>
      </c>
      <c r="E10" s="16"/>
    </row>
    <row r="11" spans="1:5" s="34" customFormat="1" ht="22.5" customHeight="1">
      <c r="A11" s="184">
        <v>1</v>
      </c>
      <c r="B11" s="28" t="s">
        <v>85</v>
      </c>
      <c r="C11" s="14">
        <f>C12+C17</f>
        <v>1383000</v>
      </c>
      <c r="D11" s="14">
        <f>D12+D17</f>
        <v>1383000</v>
      </c>
      <c r="E11" s="42"/>
    </row>
    <row r="12" spans="1:5" s="5" customFormat="1" ht="22.5" customHeight="1">
      <c r="A12" s="8" t="s">
        <v>86</v>
      </c>
      <c r="B12" s="23" t="s">
        <v>87</v>
      </c>
      <c r="C12" s="15">
        <f>SUM(C13:C16)</f>
        <v>1067000</v>
      </c>
      <c r="D12" s="15">
        <f>SUM(D13:D16)</f>
        <v>1067000</v>
      </c>
      <c r="E12" s="16"/>
    </row>
    <row r="13" spans="1:5" s="5" customFormat="1" ht="22.5" customHeight="1">
      <c r="A13" s="8"/>
      <c r="B13" s="23" t="s">
        <v>88</v>
      </c>
      <c r="C13" s="15">
        <v>795900</v>
      </c>
      <c r="D13" s="15">
        <v>795900</v>
      </c>
    </row>
    <row r="14" spans="1:5" s="5" customFormat="1" ht="22.5" customHeight="1">
      <c r="A14" s="8"/>
      <c r="B14" s="23" t="s">
        <v>89</v>
      </c>
      <c r="C14" s="15">
        <v>216000</v>
      </c>
      <c r="D14" s="15">
        <v>216000</v>
      </c>
    </row>
    <row r="15" spans="1:5" s="5" customFormat="1" ht="22.5" customHeight="1">
      <c r="A15" s="8"/>
      <c r="B15" s="23" t="s">
        <v>90</v>
      </c>
      <c r="C15" s="15">
        <v>54400</v>
      </c>
      <c r="D15" s="15">
        <v>54400</v>
      </c>
    </row>
    <row r="16" spans="1:5" s="5" customFormat="1" ht="22.5" customHeight="1">
      <c r="A16" s="8"/>
      <c r="B16" s="23" t="s">
        <v>91</v>
      </c>
      <c r="C16" s="15">
        <v>700</v>
      </c>
      <c r="D16" s="15">
        <v>700</v>
      </c>
    </row>
    <row r="17" spans="1:4" s="5" customFormat="1" ht="22.5" customHeight="1">
      <c r="A17" s="8" t="s">
        <v>92</v>
      </c>
      <c r="B17" s="23" t="s">
        <v>93</v>
      </c>
      <c r="C17" s="15">
        <f>SUM(C18:C21)</f>
        <v>316000</v>
      </c>
      <c r="D17" s="15">
        <f>SUM(D18:D21)</f>
        <v>316000</v>
      </c>
    </row>
    <row r="18" spans="1:4" s="5" customFormat="1" ht="22.5" customHeight="1">
      <c r="A18" s="8"/>
      <c r="B18" s="23" t="s">
        <v>88</v>
      </c>
      <c r="C18" s="15">
        <v>156700</v>
      </c>
      <c r="D18" s="15">
        <v>156700</v>
      </c>
    </row>
    <row r="19" spans="1:4" s="5" customFormat="1" ht="22.5" customHeight="1">
      <c r="A19" s="8"/>
      <c r="B19" s="23" t="s">
        <v>90</v>
      </c>
      <c r="C19" s="15">
        <v>145400</v>
      </c>
      <c r="D19" s="15">
        <v>145400</v>
      </c>
    </row>
    <row r="20" spans="1:4" s="5" customFormat="1" ht="22.5" customHeight="1">
      <c r="A20" s="8"/>
      <c r="B20" s="23" t="s">
        <v>91</v>
      </c>
      <c r="C20" s="15">
        <v>13300</v>
      </c>
      <c r="D20" s="15">
        <v>13300</v>
      </c>
    </row>
    <row r="21" spans="1:4" s="5" customFormat="1" ht="22.5" customHeight="1">
      <c r="A21" s="8"/>
      <c r="B21" s="23" t="s">
        <v>89</v>
      </c>
      <c r="C21" s="15">
        <v>600</v>
      </c>
      <c r="D21" s="15">
        <v>600</v>
      </c>
    </row>
    <row r="22" spans="1:4" s="34" customFormat="1" ht="22.5" customHeight="1">
      <c r="A22" s="184">
        <v>2</v>
      </c>
      <c r="B22" s="28" t="s">
        <v>94</v>
      </c>
      <c r="C22" s="14">
        <f>SUM(C23:C25)</f>
        <v>1955000</v>
      </c>
      <c r="D22" s="14">
        <f>SUM(D23:D25)</f>
        <v>1955000</v>
      </c>
    </row>
    <row r="23" spans="1:4" s="5" customFormat="1" ht="22.5" customHeight="1">
      <c r="A23" s="8"/>
      <c r="B23" s="23" t="s">
        <v>88</v>
      </c>
      <c r="C23" s="15">
        <v>970000</v>
      </c>
      <c r="D23" s="15">
        <v>970000</v>
      </c>
    </row>
    <row r="24" spans="1:4" s="5" customFormat="1" ht="22.5" customHeight="1">
      <c r="A24" s="8"/>
      <c r="B24" s="23" t="s">
        <v>89</v>
      </c>
      <c r="C24" s="15">
        <v>0</v>
      </c>
      <c r="D24" s="15">
        <v>0</v>
      </c>
    </row>
    <row r="25" spans="1:4" s="5" customFormat="1" ht="22.5" customHeight="1">
      <c r="A25" s="8"/>
      <c r="B25" s="23" t="s">
        <v>90</v>
      </c>
      <c r="C25" s="15">
        <v>985000</v>
      </c>
      <c r="D25" s="15">
        <v>985000</v>
      </c>
    </row>
    <row r="26" spans="1:4" s="34" customFormat="1" ht="22.5" customHeight="1">
      <c r="A26" s="184">
        <v>3</v>
      </c>
      <c r="B26" s="28" t="s">
        <v>70</v>
      </c>
      <c r="C26" s="14">
        <f>SUM(C27:C30)</f>
        <v>3920000</v>
      </c>
      <c r="D26" s="14">
        <f>SUM(D27:D30)</f>
        <v>3920000</v>
      </c>
    </row>
    <row r="27" spans="1:4" s="5" customFormat="1" ht="22.5" customHeight="1">
      <c r="A27" s="8"/>
      <c r="B27" s="23" t="s">
        <v>88</v>
      </c>
      <c r="C27" s="15">
        <v>2121000</v>
      </c>
      <c r="D27" s="15">
        <v>2121000</v>
      </c>
    </row>
    <row r="28" spans="1:4" s="5" customFormat="1" ht="22.5" customHeight="1">
      <c r="A28" s="8"/>
      <c r="B28" s="23" t="s">
        <v>89</v>
      </c>
      <c r="C28" s="15">
        <v>907000</v>
      </c>
      <c r="D28" s="15">
        <v>907000</v>
      </c>
    </row>
    <row r="29" spans="1:4" s="5" customFormat="1" ht="22.5" customHeight="1">
      <c r="A29" s="8"/>
      <c r="B29" s="23" t="s">
        <v>90</v>
      </c>
      <c r="C29" s="15">
        <v>845000</v>
      </c>
      <c r="D29" s="15">
        <v>845000</v>
      </c>
    </row>
    <row r="30" spans="1:4" s="5" customFormat="1" ht="22.5" customHeight="1">
      <c r="A30" s="8"/>
      <c r="B30" s="23" t="s">
        <v>91</v>
      </c>
      <c r="C30" s="15">
        <v>47000</v>
      </c>
      <c r="D30" s="15">
        <v>47000</v>
      </c>
    </row>
    <row r="31" spans="1:4" s="34" customFormat="1" ht="22.5" customHeight="1">
      <c r="A31" s="184">
        <v>4</v>
      </c>
      <c r="B31" s="28" t="s">
        <v>71</v>
      </c>
      <c r="C31" s="14">
        <v>1900000</v>
      </c>
      <c r="D31" s="14">
        <v>1900000</v>
      </c>
    </row>
    <row r="32" spans="1:4" s="5" customFormat="1" ht="22.5" customHeight="1">
      <c r="A32" s="27"/>
      <c r="B32" s="29" t="s">
        <v>95</v>
      </c>
      <c r="C32" s="30"/>
      <c r="D32" s="30"/>
    </row>
    <row r="33" spans="1:4" s="5" customFormat="1" ht="22.5" customHeight="1">
      <c r="A33" s="27"/>
      <c r="B33" s="29" t="s">
        <v>96</v>
      </c>
      <c r="C33" s="30">
        <v>375000</v>
      </c>
      <c r="D33" s="30">
        <v>375000</v>
      </c>
    </row>
    <row r="34" spans="1:4" s="5" customFormat="1" ht="22.5" customHeight="1">
      <c r="A34" s="27"/>
      <c r="B34" s="29" t="s">
        <v>97</v>
      </c>
      <c r="C34" s="30">
        <v>21700</v>
      </c>
      <c r="D34" s="30">
        <v>21700</v>
      </c>
    </row>
    <row r="35" spans="1:4" s="34" customFormat="1" ht="22.5" customHeight="1">
      <c r="A35" s="184">
        <v>5</v>
      </c>
      <c r="B35" s="28" t="s">
        <v>72</v>
      </c>
      <c r="C35" s="14">
        <f>SUM(C36:C37)</f>
        <v>896000</v>
      </c>
      <c r="D35" s="14">
        <f>SUM(D36:D37)</f>
        <v>537600</v>
      </c>
    </row>
    <row r="36" spans="1:4" s="5" customFormat="1" ht="22.5" customHeight="1">
      <c r="A36" s="8"/>
      <c r="B36" s="23" t="s">
        <v>98</v>
      </c>
      <c r="C36" s="15">
        <v>358400</v>
      </c>
      <c r="D36" s="21">
        <v>0</v>
      </c>
    </row>
    <row r="37" spans="1:4" s="5" customFormat="1" ht="22.5" customHeight="1">
      <c r="A37" s="8"/>
      <c r="B37" s="23" t="s">
        <v>99</v>
      </c>
      <c r="C37" s="15">
        <v>537600</v>
      </c>
      <c r="D37" s="15">
        <v>537600</v>
      </c>
    </row>
    <row r="38" spans="1:4" s="34" customFormat="1" ht="22.5" customHeight="1">
      <c r="A38" s="184">
        <v>6</v>
      </c>
      <c r="B38" s="28" t="s">
        <v>73</v>
      </c>
      <c r="C38" s="14">
        <v>655000</v>
      </c>
      <c r="D38" s="14">
        <v>655000</v>
      </c>
    </row>
    <row r="39" spans="1:4" s="34" customFormat="1" ht="22.5" customHeight="1">
      <c r="A39" s="184">
        <v>7</v>
      </c>
      <c r="B39" s="28" t="s">
        <v>100</v>
      </c>
      <c r="C39" s="14">
        <f>C40+C41</f>
        <v>438000</v>
      </c>
      <c r="D39" s="14">
        <f>D41</f>
        <v>348000</v>
      </c>
    </row>
    <row r="40" spans="1:4" s="5" customFormat="1" ht="22.5" customHeight="1">
      <c r="A40" s="8"/>
      <c r="B40" s="23" t="s">
        <v>101</v>
      </c>
      <c r="C40" s="15">
        <v>90000</v>
      </c>
      <c r="D40" s="15">
        <v>0</v>
      </c>
    </row>
    <row r="41" spans="1:4" s="5" customFormat="1" ht="22.5" customHeight="1">
      <c r="A41" s="8"/>
      <c r="B41" s="23" t="s">
        <v>102</v>
      </c>
      <c r="C41" s="15">
        <v>348000</v>
      </c>
      <c r="D41" s="15">
        <v>348000</v>
      </c>
    </row>
    <row r="42" spans="1:4" s="5" customFormat="1" ht="22.5" customHeight="1">
      <c r="A42" s="27"/>
      <c r="B42" s="29" t="s">
        <v>103</v>
      </c>
      <c r="C42" s="30">
        <v>207900</v>
      </c>
      <c r="D42" s="30">
        <v>207900</v>
      </c>
    </row>
    <row r="43" spans="1:4" s="5" customFormat="1" ht="18.75" hidden="1" customHeight="1">
      <c r="A43" s="27"/>
      <c r="B43" s="29" t="s">
        <v>104</v>
      </c>
      <c r="C43" s="30">
        <v>0</v>
      </c>
      <c r="D43" s="30"/>
    </row>
    <row r="44" spans="1:4" s="5" customFormat="1" ht="18.75" hidden="1" customHeight="1">
      <c r="A44" s="27"/>
      <c r="B44" s="29" t="s">
        <v>105</v>
      </c>
      <c r="C44" s="30">
        <v>0</v>
      </c>
      <c r="D44" s="30"/>
    </row>
    <row r="45" spans="1:4" s="34" customFormat="1" ht="22.5" customHeight="1">
      <c r="A45" s="184">
        <v>8</v>
      </c>
      <c r="B45" s="28" t="s">
        <v>74</v>
      </c>
      <c r="C45" s="14">
        <v>25700</v>
      </c>
      <c r="D45" s="14">
        <v>25700</v>
      </c>
    </row>
    <row r="46" spans="1:4" s="34" customFormat="1" ht="22.5" customHeight="1">
      <c r="A46" s="184">
        <v>9</v>
      </c>
      <c r="B46" s="28" t="s">
        <v>106</v>
      </c>
      <c r="C46" s="14">
        <v>200000</v>
      </c>
      <c r="D46" s="14">
        <f>D47</f>
        <v>170000</v>
      </c>
    </row>
    <row r="47" spans="1:4" s="5" customFormat="1" ht="22.5" customHeight="1">
      <c r="A47" s="27"/>
      <c r="B47" s="29" t="s">
        <v>107</v>
      </c>
      <c r="C47" s="30">
        <v>170000</v>
      </c>
      <c r="D47" s="30">
        <v>170000</v>
      </c>
    </row>
    <row r="48" spans="1:4" s="34" customFormat="1" ht="22.5" customHeight="1">
      <c r="A48" s="184">
        <v>10</v>
      </c>
      <c r="B48" s="28" t="s">
        <v>75</v>
      </c>
      <c r="C48" s="14">
        <v>1600000</v>
      </c>
      <c r="D48" s="14">
        <f>D49</f>
        <v>1360000</v>
      </c>
    </row>
    <row r="49" spans="1:4" s="5" customFormat="1" ht="22.5" customHeight="1">
      <c r="A49" s="27"/>
      <c r="B49" s="29" t="s">
        <v>107</v>
      </c>
      <c r="C49" s="30">
        <v>1360000</v>
      </c>
      <c r="D49" s="30">
        <v>1360000</v>
      </c>
    </row>
    <row r="50" spans="1:4" s="34" customFormat="1" ht="22.5" customHeight="1">
      <c r="A50" s="184">
        <v>11</v>
      </c>
      <c r="B50" s="28" t="s">
        <v>108</v>
      </c>
      <c r="C50" s="14">
        <v>6300</v>
      </c>
      <c r="D50" s="14">
        <v>6300</v>
      </c>
    </row>
    <row r="51" spans="1:4" s="34" customFormat="1" ht="22.5" customHeight="1">
      <c r="A51" s="184">
        <v>12</v>
      </c>
      <c r="B51" s="28" t="s">
        <v>76</v>
      </c>
      <c r="C51" s="14">
        <v>7350000</v>
      </c>
      <c r="D51" s="14">
        <v>7350000</v>
      </c>
    </row>
    <row r="52" spans="1:4" s="34" customFormat="1" ht="38.25" customHeight="1">
      <c r="A52" s="184">
        <v>13</v>
      </c>
      <c r="B52" s="28" t="s">
        <v>109</v>
      </c>
      <c r="C52" s="14">
        <f>C53+C54</f>
        <v>100000</v>
      </c>
      <c r="D52" s="14">
        <f>D53+D54</f>
        <v>99600</v>
      </c>
    </row>
    <row r="53" spans="1:4" s="5" customFormat="1" ht="22.5" customHeight="1">
      <c r="A53" s="27"/>
      <c r="B53" s="29" t="s">
        <v>110</v>
      </c>
      <c r="C53" s="30">
        <v>400</v>
      </c>
      <c r="D53" s="30">
        <v>0</v>
      </c>
    </row>
    <row r="54" spans="1:4" s="5" customFormat="1" ht="22.5" customHeight="1">
      <c r="A54" s="27"/>
      <c r="B54" s="29" t="s">
        <v>111</v>
      </c>
      <c r="C54" s="30">
        <v>99600</v>
      </c>
      <c r="D54" s="30">
        <v>99600</v>
      </c>
    </row>
    <row r="55" spans="1:4" s="34" customFormat="1" ht="22.5" customHeight="1">
      <c r="A55" s="184">
        <v>14</v>
      </c>
      <c r="B55" s="28" t="s">
        <v>112</v>
      </c>
      <c r="C55" s="14">
        <f>SUM(C56:C57)</f>
        <v>14000</v>
      </c>
      <c r="D55" s="14">
        <f>SUM(D56:D57)</f>
        <v>10290</v>
      </c>
    </row>
    <row r="56" spans="1:4" s="5" customFormat="1" ht="22.5" customHeight="1">
      <c r="A56" s="27"/>
      <c r="B56" s="29" t="s">
        <v>113</v>
      </c>
      <c r="C56" s="30">
        <v>3710</v>
      </c>
      <c r="D56" s="30">
        <v>0</v>
      </c>
    </row>
    <row r="57" spans="1:4" s="5" customFormat="1" ht="22.5" customHeight="1">
      <c r="A57" s="27"/>
      <c r="B57" s="29" t="s">
        <v>111</v>
      </c>
      <c r="C57" s="30">
        <v>10290</v>
      </c>
      <c r="D57" s="30">
        <f>C57</f>
        <v>10290</v>
      </c>
    </row>
    <row r="58" spans="1:4" s="34" customFormat="1" ht="22.5" customHeight="1">
      <c r="A58" s="184">
        <v>15</v>
      </c>
      <c r="B58" s="28" t="s">
        <v>114</v>
      </c>
      <c r="C58" s="14">
        <v>700000</v>
      </c>
      <c r="D58" s="14">
        <f>D60</f>
        <v>485000</v>
      </c>
    </row>
    <row r="59" spans="1:4" s="5" customFormat="1" ht="22.5" customHeight="1">
      <c r="A59" s="8"/>
      <c r="B59" s="23" t="s">
        <v>115</v>
      </c>
      <c r="C59" s="15">
        <v>215000</v>
      </c>
      <c r="D59" s="15">
        <v>0</v>
      </c>
    </row>
    <row r="60" spans="1:4" s="5" customFormat="1" ht="22.5" customHeight="1">
      <c r="A60" s="8"/>
      <c r="B60" s="23" t="s">
        <v>116</v>
      </c>
      <c r="C60" s="15">
        <v>485000</v>
      </c>
      <c r="D60" s="15">
        <f>C60</f>
        <v>485000</v>
      </c>
    </row>
    <row r="61" spans="1:4" s="6" customFormat="1" ht="22.5" customHeight="1">
      <c r="A61" s="27"/>
      <c r="B61" s="29" t="s">
        <v>117</v>
      </c>
      <c r="C61" s="30">
        <v>43053</v>
      </c>
      <c r="D61" s="30">
        <f>C61</f>
        <v>43053</v>
      </c>
    </row>
    <row r="62" spans="1:4" s="34" customFormat="1" ht="22.5" customHeight="1">
      <c r="A62" s="184">
        <v>16</v>
      </c>
      <c r="B62" s="28" t="s">
        <v>118</v>
      </c>
      <c r="C62" s="14">
        <v>10000</v>
      </c>
      <c r="D62" s="14">
        <f>C62</f>
        <v>10000</v>
      </c>
    </row>
    <row r="63" spans="1:4" s="34" customFormat="1" ht="22.5" customHeight="1">
      <c r="A63" s="31">
        <v>17</v>
      </c>
      <c r="B63" s="28" t="s">
        <v>119</v>
      </c>
      <c r="C63" s="14">
        <v>50000</v>
      </c>
      <c r="D63" s="14">
        <v>50000</v>
      </c>
    </row>
    <row r="64" spans="1:4" s="5" customFormat="1" ht="22.5" customHeight="1">
      <c r="A64" s="184" t="s">
        <v>10</v>
      </c>
      <c r="B64" s="28" t="s">
        <v>77</v>
      </c>
      <c r="C64" s="14">
        <v>0</v>
      </c>
      <c r="D64" s="15">
        <v>0</v>
      </c>
    </row>
    <row r="65" spans="1:4" s="5" customFormat="1" ht="22.5" customHeight="1">
      <c r="A65" s="184" t="s">
        <v>14</v>
      </c>
      <c r="B65" s="28" t="s">
        <v>78</v>
      </c>
      <c r="C65" s="14">
        <f>SUM(C66:C70)</f>
        <v>1376000</v>
      </c>
      <c r="D65" s="14">
        <f>SUM(D66:D70)</f>
        <v>0</v>
      </c>
    </row>
    <row r="66" spans="1:4" s="5" customFormat="1" ht="22.5" customHeight="1">
      <c r="A66" s="8">
        <v>1</v>
      </c>
      <c r="B66" s="23" t="s">
        <v>120</v>
      </c>
      <c r="C66" s="15">
        <v>1234800</v>
      </c>
      <c r="D66" s="26">
        <v>0</v>
      </c>
    </row>
    <row r="67" spans="1:4" s="5" customFormat="1" ht="22.5" customHeight="1">
      <c r="A67" s="8">
        <v>2</v>
      </c>
      <c r="B67" s="23" t="s">
        <v>79</v>
      </c>
      <c r="C67" s="15">
        <v>1400</v>
      </c>
      <c r="D67" s="15">
        <v>0</v>
      </c>
    </row>
    <row r="68" spans="1:4" s="5" customFormat="1" ht="22.5" customHeight="1">
      <c r="A68" s="8">
        <v>3</v>
      </c>
      <c r="B68" s="23" t="s">
        <v>80</v>
      </c>
      <c r="C68" s="15">
        <v>81100</v>
      </c>
      <c r="D68" s="15">
        <v>0</v>
      </c>
    </row>
    <row r="69" spans="1:4" s="5" customFormat="1" ht="22.5" customHeight="1">
      <c r="A69" s="8">
        <v>4</v>
      </c>
      <c r="B69" s="23" t="s">
        <v>121</v>
      </c>
      <c r="C69" s="15">
        <v>58600</v>
      </c>
      <c r="D69" s="26">
        <v>0</v>
      </c>
    </row>
    <row r="70" spans="1:4" s="5" customFormat="1" ht="22.5" customHeight="1">
      <c r="A70" s="8">
        <v>5</v>
      </c>
      <c r="B70" s="23" t="s">
        <v>81</v>
      </c>
      <c r="C70" s="15">
        <v>100</v>
      </c>
      <c r="D70" s="15">
        <v>0</v>
      </c>
    </row>
    <row r="71" spans="1:4" ht="19.5" customHeight="1">
      <c r="A71" s="382"/>
      <c r="B71" s="382"/>
      <c r="C71" s="382"/>
      <c r="D71" s="382"/>
    </row>
    <row r="72" spans="1:4" ht="19.5" customHeight="1">
      <c r="A72" s="5"/>
      <c r="B72" s="35"/>
      <c r="C72" s="5"/>
      <c r="D72" s="5"/>
    </row>
    <row r="73" spans="1:4" ht="22.5" customHeight="1">
      <c r="A73" s="5"/>
      <c r="B73" s="35"/>
      <c r="C73" s="5"/>
      <c r="D73" s="5"/>
    </row>
    <row r="74" spans="1:4" ht="18.75">
      <c r="A74" s="5"/>
      <c r="B74" s="35"/>
      <c r="C74" s="5"/>
      <c r="D74" s="5"/>
    </row>
    <row r="75" spans="1:4" ht="18.75">
      <c r="A75" s="5"/>
      <c r="B75" s="36"/>
      <c r="C75" s="5"/>
      <c r="D75" s="5"/>
    </row>
    <row r="76" spans="1:4" ht="18.75">
      <c r="A76" s="6"/>
      <c r="B76" s="35"/>
      <c r="C76" s="5"/>
      <c r="D76" s="5"/>
    </row>
    <row r="77" spans="1:4" ht="18.75">
      <c r="A77" s="37"/>
      <c r="B77" s="35"/>
      <c r="C77" s="5"/>
      <c r="D77" s="5"/>
    </row>
    <row r="78" spans="1:4" ht="18.75">
      <c r="A78" s="37"/>
      <c r="B78" s="35"/>
      <c r="C78" s="5"/>
      <c r="D78" s="5"/>
    </row>
  </sheetData>
  <mergeCells count="8">
    <mergeCell ref="C1:D1"/>
    <mergeCell ref="A4:D4"/>
    <mergeCell ref="A7:A8"/>
    <mergeCell ref="B7:B8"/>
    <mergeCell ref="A71:D71"/>
    <mergeCell ref="C7:D7"/>
    <mergeCell ref="A6:D6"/>
    <mergeCell ref="A1:B1"/>
  </mergeCells>
  <pageMargins left="0.45" right="0.3" top="0.47" bottom="0.48" header="0.3" footer="0.3"/>
  <pageSetup paperSize="9" scale="90" orientation="portrait" r:id="rId1"/>
  <headerFooter differentFirst="1">
    <oddHeader>&amp;C&amp;P</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7" zoomScaleNormal="100" workbookViewId="0">
      <selection activeCell="G28" sqref="G28"/>
    </sheetView>
  </sheetViews>
  <sheetFormatPr defaultColWidth="12.85546875" defaultRowHeight="15.75"/>
  <cols>
    <col min="1" max="1" width="9.5703125" style="2" customWidth="1"/>
    <col min="2" max="2" width="61.140625" style="2" customWidth="1"/>
    <col min="3" max="3" width="19.85546875" style="2" customWidth="1"/>
    <col min="4" max="4" width="18.28515625" style="2" customWidth="1"/>
    <col min="5" max="5" width="17.5703125" style="2" customWidth="1"/>
    <col min="6" max="6" width="14.85546875" style="2" bestFit="1" customWidth="1"/>
    <col min="7" max="16384" width="12.85546875" style="2"/>
  </cols>
  <sheetData>
    <row r="1" spans="1:7" ht="36.75" customHeight="1">
      <c r="A1" s="377" t="s">
        <v>133</v>
      </c>
      <c r="B1" s="377"/>
      <c r="C1" s="44"/>
      <c r="D1" s="44"/>
      <c r="E1" s="177" t="s">
        <v>122</v>
      </c>
      <c r="F1" s="45"/>
    </row>
    <row r="2" spans="1:7">
      <c r="A2" s="58"/>
      <c r="B2" s="58"/>
      <c r="C2" s="44"/>
      <c r="D2" s="44"/>
      <c r="E2" s="57"/>
      <c r="F2" s="45"/>
    </row>
    <row r="3" spans="1:7" ht="33" customHeight="1">
      <c r="A3" s="386" t="s">
        <v>141</v>
      </c>
      <c r="B3" s="386"/>
      <c r="C3" s="386"/>
      <c r="D3" s="386"/>
      <c r="E3" s="386"/>
    </row>
    <row r="4" spans="1:7">
      <c r="A4" s="376" t="s">
        <v>44</v>
      </c>
      <c r="B4" s="376"/>
      <c r="C4" s="376"/>
      <c r="D4" s="376"/>
      <c r="E4" s="376"/>
      <c r="F4" s="43"/>
      <c r="G4" s="43"/>
    </row>
    <row r="5" spans="1:7" ht="12.75" customHeight="1">
      <c r="A5" s="46"/>
      <c r="B5" s="46"/>
      <c r="C5" s="46"/>
      <c r="D5" s="46"/>
      <c r="E5" s="33"/>
    </row>
    <row r="6" spans="1:7" ht="19.5" customHeight="1">
      <c r="A6" s="41"/>
      <c r="B6" s="41"/>
      <c r="C6" s="41"/>
      <c r="D6" s="41"/>
      <c r="E6" s="47" t="s">
        <v>0</v>
      </c>
    </row>
    <row r="7" spans="1:7" s="4" customFormat="1" ht="26.25" customHeight="1">
      <c r="A7" s="387" t="s">
        <v>1</v>
      </c>
      <c r="B7" s="387" t="s">
        <v>2</v>
      </c>
      <c r="C7" s="381" t="s">
        <v>123</v>
      </c>
      <c r="D7" s="381" t="s">
        <v>124</v>
      </c>
      <c r="E7" s="381"/>
    </row>
    <row r="8" spans="1:7" s="4" customFormat="1" ht="42" customHeight="1">
      <c r="A8" s="387"/>
      <c r="B8" s="387"/>
      <c r="C8" s="381"/>
      <c r="D8" s="40" t="s">
        <v>59</v>
      </c>
      <c r="E8" s="40" t="s">
        <v>140</v>
      </c>
    </row>
    <row r="9" spans="1:7" s="5" customFormat="1" ht="22.15" customHeight="1">
      <c r="A9" s="39"/>
      <c r="B9" s="7" t="s">
        <v>125</v>
      </c>
      <c r="C9" s="14">
        <f>C10+C28+C31</f>
        <v>44251843.710861996</v>
      </c>
      <c r="D9" s="14">
        <f t="shared" ref="D9:E9" si="0">D10+D28+D31</f>
        <v>28074367.894535471</v>
      </c>
      <c r="E9" s="14">
        <f t="shared" si="0"/>
        <v>16177475.816326531</v>
      </c>
    </row>
    <row r="10" spans="1:7" s="5" customFormat="1" ht="22.15" customHeight="1">
      <c r="A10" s="39" t="s">
        <v>3</v>
      </c>
      <c r="B10" s="7" t="s">
        <v>126</v>
      </c>
      <c r="C10" s="14">
        <f>C11+C19+C24+C25+C26+C27</f>
        <v>36917726.710861996</v>
      </c>
      <c r="D10" s="14">
        <f t="shared" ref="D10:E10" si="1">D11+D19+D24+D25+D26+D27</f>
        <v>22489863.894535471</v>
      </c>
      <c r="E10" s="14">
        <f t="shared" si="1"/>
        <v>14427862.816326531</v>
      </c>
    </row>
    <row r="11" spans="1:7" s="6" customFormat="1" ht="22.15" customHeight="1">
      <c r="A11" s="39" t="s">
        <v>6</v>
      </c>
      <c r="B11" s="7" t="s">
        <v>127</v>
      </c>
      <c r="C11" s="14">
        <f>C12+C17+C18</f>
        <v>10866700</v>
      </c>
      <c r="D11" s="14">
        <f t="shared" ref="D11:E11" si="2">D12+D17+D18</f>
        <v>10494700</v>
      </c>
      <c r="E11" s="14">
        <f t="shared" si="2"/>
        <v>372000</v>
      </c>
    </row>
    <row r="12" spans="1:7" s="6" customFormat="1" ht="22.15" customHeight="1">
      <c r="A12" s="8">
        <v>1</v>
      </c>
      <c r="B12" s="9" t="s">
        <v>134</v>
      </c>
      <c r="C12" s="30">
        <f>SUM(C13:C16)</f>
        <v>10866700</v>
      </c>
      <c r="D12" s="30">
        <f t="shared" ref="D12:E12" si="3">SUM(D13:D16)</f>
        <v>10494700</v>
      </c>
      <c r="E12" s="30">
        <f t="shared" si="3"/>
        <v>372000</v>
      </c>
    </row>
    <row r="13" spans="1:7" s="6" customFormat="1" ht="22.15" customHeight="1">
      <c r="A13" s="48" t="s">
        <v>41</v>
      </c>
      <c r="B13" s="49" t="s">
        <v>135</v>
      </c>
      <c r="C13" s="30">
        <v>1735000</v>
      </c>
      <c r="D13" s="30">
        <v>1363000</v>
      </c>
      <c r="E13" s="30">
        <v>372000</v>
      </c>
    </row>
    <row r="14" spans="1:7" s="6" customFormat="1" ht="22.15" customHeight="1">
      <c r="A14" s="48" t="s">
        <v>41</v>
      </c>
      <c r="B14" s="49" t="s">
        <v>136</v>
      </c>
      <c r="C14" s="30">
        <v>1360000</v>
      </c>
      <c r="D14" s="30">
        <v>1360000</v>
      </c>
      <c r="E14" s="30">
        <v>0</v>
      </c>
    </row>
    <row r="15" spans="1:7" s="6" customFormat="1" ht="22.15" customHeight="1">
      <c r="A15" s="48" t="s">
        <v>41</v>
      </c>
      <c r="B15" s="49" t="s">
        <v>137</v>
      </c>
      <c r="C15" s="30">
        <v>7350000</v>
      </c>
      <c r="D15" s="30">
        <v>7350000</v>
      </c>
      <c r="E15" s="30">
        <v>0</v>
      </c>
    </row>
    <row r="16" spans="1:7" s="6" customFormat="1" ht="22.15" customHeight="1">
      <c r="A16" s="48" t="s">
        <v>41</v>
      </c>
      <c r="B16" s="49" t="s">
        <v>138</v>
      </c>
      <c r="C16" s="30">
        <v>421700</v>
      </c>
      <c r="D16" s="30">
        <v>421700</v>
      </c>
      <c r="E16" s="30"/>
    </row>
    <row r="17" spans="1:7" s="6" customFormat="1" ht="54.75" customHeight="1">
      <c r="A17" s="8">
        <v>2</v>
      </c>
      <c r="B17" s="50" t="s">
        <v>130</v>
      </c>
      <c r="C17" s="30">
        <v>0</v>
      </c>
      <c r="D17" s="30">
        <v>0</v>
      </c>
      <c r="E17" s="14">
        <v>0</v>
      </c>
    </row>
    <row r="18" spans="1:7" s="6" customFormat="1" ht="22.15" customHeight="1">
      <c r="A18" s="8">
        <v>3</v>
      </c>
      <c r="B18" s="9" t="s">
        <v>131</v>
      </c>
      <c r="C18" s="30">
        <v>0</v>
      </c>
      <c r="D18" s="30">
        <v>0</v>
      </c>
      <c r="E18" s="14">
        <v>0</v>
      </c>
    </row>
    <row r="19" spans="1:7" s="5" customFormat="1" ht="22.15" customHeight="1">
      <c r="A19" s="39" t="s">
        <v>10</v>
      </c>
      <c r="B19" s="7" t="s">
        <v>23</v>
      </c>
      <c r="C19" s="14">
        <f>SUM(C21:C23)</f>
        <v>24606128.710862</v>
      </c>
      <c r="D19" s="14">
        <f t="shared" ref="D19:E19" si="4">SUM(D21:D23)</f>
        <v>10835940.710862</v>
      </c>
      <c r="E19" s="14">
        <f t="shared" si="4"/>
        <v>13770188</v>
      </c>
      <c r="F19" s="16"/>
      <c r="G19" s="16"/>
    </row>
    <row r="20" spans="1:7" s="5" customFormat="1" ht="22.15" customHeight="1">
      <c r="A20" s="39"/>
      <c r="B20" s="11" t="s">
        <v>95</v>
      </c>
      <c r="C20" s="30"/>
      <c r="D20" s="30"/>
      <c r="E20" s="15"/>
      <c r="F20" s="16"/>
    </row>
    <row r="21" spans="1:7" s="5" customFormat="1" ht="22.15" customHeight="1">
      <c r="A21" s="51">
        <v>1</v>
      </c>
      <c r="B21" s="52" t="s">
        <v>128</v>
      </c>
      <c r="C21" s="30">
        <f>SUM(D21:E21)</f>
        <v>11635972</v>
      </c>
      <c r="D21" s="30">
        <v>2486338</v>
      </c>
      <c r="E21" s="30">
        <v>9149634</v>
      </c>
    </row>
    <row r="22" spans="1:7" s="5" customFormat="1" ht="22.15" customHeight="1">
      <c r="A22" s="51">
        <v>2</v>
      </c>
      <c r="B22" s="52" t="s">
        <v>129</v>
      </c>
      <c r="C22" s="30">
        <f t="shared" ref="C22:C26" si="5">SUM(D22:E22)</f>
        <v>756177.92986200005</v>
      </c>
      <c r="D22" s="30">
        <v>756177.92986200005</v>
      </c>
      <c r="E22" s="15">
        <v>0</v>
      </c>
    </row>
    <row r="23" spans="1:7" s="5" customFormat="1" ht="22.15" customHeight="1">
      <c r="A23" s="51">
        <v>3</v>
      </c>
      <c r="B23" s="52" t="s">
        <v>139</v>
      </c>
      <c r="C23" s="30">
        <f t="shared" si="5"/>
        <v>12213978.780999999</v>
      </c>
      <c r="D23" s="30">
        <v>7593424.7809999995</v>
      </c>
      <c r="E23" s="15">
        <v>4620554</v>
      </c>
    </row>
    <row r="24" spans="1:7" s="5" customFormat="1" ht="25.5" customHeight="1">
      <c r="A24" s="53" t="s">
        <v>14</v>
      </c>
      <c r="B24" s="28" t="s">
        <v>24</v>
      </c>
      <c r="C24" s="14">
        <f t="shared" si="5"/>
        <v>107700</v>
      </c>
      <c r="D24" s="14">
        <v>107700</v>
      </c>
      <c r="E24" s="14">
        <v>0</v>
      </c>
    </row>
    <row r="25" spans="1:7" s="5" customFormat="1" ht="22.15" customHeight="1">
      <c r="A25" s="39" t="s">
        <v>16</v>
      </c>
      <c r="B25" s="7" t="s">
        <v>25</v>
      </c>
      <c r="C25" s="14">
        <f t="shared" si="5"/>
        <v>3000</v>
      </c>
      <c r="D25" s="14">
        <v>3000</v>
      </c>
      <c r="E25" s="15"/>
    </row>
    <row r="26" spans="1:7" s="5" customFormat="1" ht="22.15" customHeight="1">
      <c r="A26" s="39" t="s">
        <v>18</v>
      </c>
      <c r="B26" s="7" t="s">
        <v>26</v>
      </c>
      <c r="C26" s="14">
        <f t="shared" si="5"/>
        <v>729829</v>
      </c>
      <c r="D26" s="14">
        <v>444154.18367346941</v>
      </c>
      <c r="E26" s="14">
        <v>285674.81632653059</v>
      </c>
    </row>
    <row r="27" spans="1:7" s="5" customFormat="1" ht="22.15" customHeight="1">
      <c r="A27" s="39" t="s">
        <v>45</v>
      </c>
      <c r="B27" s="54" t="s">
        <v>27</v>
      </c>
      <c r="C27" s="14">
        <f>SUM(D27:E27)</f>
        <v>604369</v>
      </c>
      <c r="D27" s="14">
        <v>604369</v>
      </c>
      <c r="E27" s="14">
        <v>0</v>
      </c>
    </row>
    <row r="28" spans="1:7" s="5" customFormat="1" ht="23.25" customHeight="1">
      <c r="A28" s="39" t="s">
        <v>4</v>
      </c>
      <c r="B28" s="56" t="s">
        <v>142</v>
      </c>
      <c r="C28" s="55">
        <f>C29+C30</f>
        <v>7334117</v>
      </c>
      <c r="D28" s="55">
        <f t="shared" ref="D28:E28" si="6">D29+D30</f>
        <v>5584504</v>
      </c>
      <c r="E28" s="55">
        <f t="shared" si="6"/>
        <v>1749613</v>
      </c>
    </row>
    <row r="29" spans="1:7" s="5" customFormat="1" ht="38.25" customHeight="1">
      <c r="A29" s="39" t="s">
        <v>6</v>
      </c>
      <c r="B29" s="28" t="s">
        <v>143</v>
      </c>
      <c r="C29" s="14">
        <f t="shared" ref="C29" si="7">SUM(D29:E29)</f>
        <v>4355032</v>
      </c>
      <c r="D29" s="14">
        <v>2605419</v>
      </c>
      <c r="E29" s="14">
        <v>1749613</v>
      </c>
    </row>
    <row r="30" spans="1:7" s="5" customFormat="1" ht="24.75" customHeight="1">
      <c r="A30" s="39" t="s">
        <v>10</v>
      </c>
      <c r="B30" s="28" t="s">
        <v>144</v>
      </c>
      <c r="C30" s="14">
        <f t="shared" ref="C30:C31" si="8">SUM(D30:E30)</f>
        <v>2979085</v>
      </c>
      <c r="D30" s="14">
        <v>2979085</v>
      </c>
      <c r="E30" s="14">
        <v>0</v>
      </c>
    </row>
    <row r="31" spans="1:7" s="5" customFormat="1" ht="22.15" customHeight="1">
      <c r="A31" s="39" t="s">
        <v>31</v>
      </c>
      <c r="B31" s="7" t="s">
        <v>132</v>
      </c>
      <c r="C31" s="14">
        <f t="shared" si="8"/>
        <v>0</v>
      </c>
      <c r="D31" s="15">
        <v>0</v>
      </c>
      <c r="E31" s="30">
        <v>0</v>
      </c>
    </row>
    <row r="32" spans="1:7" ht="18.75">
      <c r="A32" s="5"/>
      <c r="B32" s="5"/>
      <c r="C32" s="5"/>
      <c r="D32" s="5"/>
      <c r="E32" s="5"/>
    </row>
    <row r="33" spans="1:5" ht="18.75">
      <c r="A33" s="5"/>
      <c r="B33" s="5"/>
      <c r="C33" s="5"/>
      <c r="D33" s="5"/>
      <c r="E33" s="5"/>
    </row>
    <row r="34" spans="1:5" ht="18.75">
      <c r="A34" s="5"/>
      <c r="B34" s="5"/>
      <c r="C34" s="5"/>
      <c r="D34" s="5"/>
      <c r="E34" s="5"/>
    </row>
    <row r="35" spans="1:5" ht="18.75">
      <c r="A35" s="5"/>
      <c r="B35" s="5"/>
      <c r="C35" s="5"/>
      <c r="D35" s="5"/>
      <c r="E35" s="5"/>
    </row>
  </sheetData>
  <mergeCells count="7">
    <mergeCell ref="A1:B1"/>
    <mergeCell ref="A3:E3"/>
    <mergeCell ref="A4:E4"/>
    <mergeCell ref="A7:A8"/>
    <mergeCell ref="B7:B8"/>
    <mergeCell ref="C7:C8"/>
    <mergeCell ref="D7:E7"/>
  </mergeCells>
  <pageMargins left="0.47" right="0.18" top="0.5" bottom="0.47" header="0.3" footer="0.25"/>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Normal="100" workbookViewId="0">
      <pane xSplit="2" ySplit="7" topLeftCell="C8" activePane="bottomRight" state="frozen"/>
      <selection pane="topRight" activeCell="C1" sqref="C1"/>
      <selection pane="bottomLeft" activeCell="A8" sqref="A8"/>
      <selection pane="bottomRight" activeCell="E19" sqref="E19"/>
    </sheetView>
  </sheetViews>
  <sheetFormatPr defaultColWidth="11.7109375" defaultRowHeight="16.5"/>
  <cols>
    <col min="1" max="1" width="11.5703125" style="61" customWidth="1"/>
    <col min="2" max="2" width="80.140625" style="61" customWidth="1"/>
    <col min="3" max="3" width="25.5703125" style="69" customWidth="1"/>
    <col min="4" max="5" width="14.5703125" style="61" bestFit="1" customWidth="1"/>
    <col min="6" max="6" width="14.42578125" style="61" customWidth="1"/>
    <col min="7" max="16384" width="11.7109375" style="61"/>
  </cols>
  <sheetData>
    <row r="1" spans="1:6" ht="40.5" customHeight="1">
      <c r="A1" s="377" t="s">
        <v>133</v>
      </c>
      <c r="B1" s="378"/>
      <c r="C1" s="170" t="s">
        <v>146</v>
      </c>
    </row>
    <row r="2" spans="1:6">
      <c r="A2" s="62"/>
      <c r="C2" s="63"/>
    </row>
    <row r="3" spans="1:6">
      <c r="A3" s="388" t="s">
        <v>156</v>
      </c>
      <c r="B3" s="388"/>
      <c r="C3" s="388"/>
    </row>
    <row r="4" spans="1:6">
      <c r="A4" s="389" t="s">
        <v>44</v>
      </c>
      <c r="B4" s="389"/>
      <c r="C4" s="389"/>
    </row>
    <row r="5" spans="1:6">
      <c r="A5" s="64"/>
      <c r="B5" s="64"/>
      <c r="C5" s="64"/>
    </row>
    <row r="6" spans="1:6">
      <c r="A6" s="65"/>
      <c r="B6" s="66"/>
      <c r="C6" s="67" t="s">
        <v>0</v>
      </c>
    </row>
    <row r="7" spans="1:6" s="68" customFormat="1" ht="36" customHeight="1">
      <c r="A7" s="59" t="s">
        <v>1</v>
      </c>
      <c r="B7" s="59" t="s">
        <v>2</v>
      </c>
      <c r="C7" s="60" t="s">
        <v>42</v>
      </c>
    </row>
    <row r="8" spans="1:6" s="62" customFormat="1" ht="18" customHeight="1">
      <c r="A8" s="59"/>
      <c r="B8" s="59" t="s">
        <v>20</v>
      </c>
      <c r="C8" s="70">
        <f>C9+C10+C43</f>
        <v>41312423.037392572</v>
      </c>
      <c r="D8" s="89"/>
      <c r="E8" s="89"/>
      <c r="F8" s="89"/>
    </row>
    <row r="9" spans="1:6" s="62" customFormat="1" ht="18" customHeight="1">
      <c r="A9" s="59" t="s">
        <v>3</v>
      </c>
      <c r="B9" s="71" t="s">
        <v>157</v>
      </c>
      <c r="C9" s="70">
        <f>13177255.1428571</f>
        <v>13177255.142857101</v>
      </c>
      <c r="D9" s="84"/>
      <c r="E9" s="84"/>
    </row>
    <row r="10" spans="1:6" s="62" customFormat="1" ht="18" customHeight="1">
      <c r="A10" s="59" t="s">
        <v>4</v>
      </c>
      <c r="B10" s="71" t="s">
        <v>147</v>
      </c>
      <c r="C10" s="70">
        <f>C12+C21+C39+C40+C41+C42</f>
        <v>28074367.894535471</v>
      </c>
      <c r="D10" s="89"/>
    </row>
    <row r="11" spans="1:6" s="62" customFormat="1" ht="18" customHeight="1">
      <c r="A11" s="59"/>
      <c r="B11" s="72" t="s">
        <v>95</v>
      </c>
      <c r="C11" s="70"/>
      <c r="D11" s="84"/>
    </row>
    <row r="12" spans="1:6" s="62" customFormat="1" ht="18" customHeight="1">
      <c r="A12" s="59" t="s">
        <v>6</v>
      </c>
      <c r="B12" s="73" t="s">
        <v>127</v>
      </c>
      <c r="C12" s="70">
        <f>C13+C19+C20</f>
        <v>13473785</v>
      </c>
      <c r="D12" s="84"/>
    </row>
    <row r="13" spans="1:6" s="62" customFormat="1" ht="18" customHeight="1">
      <c r="A13" s="8">
        <v>1</v>
      </c>
      <c r="B13" s="9" t="s">
        <v>134</v>
      </c>
      <c r="C13" s="82">
        <f>SUM(C14:C18)</f>
        <v>13473785</v>
      </c>
      <c r="D13" s="84"/>
    </row>
    <row r="14" spans="1:6" s="62" customFormat="1" ht="18" customHeight="1">
      <c r="A14" s="48" t="s">
        <v>41</v>
      </c>
      <c r="B14" s="49" t="s">
        <v>135</v>
      </c>
      <c r="C14" s="83">
        <v>1363000</v>
      </c>
      <c r="D14" s="84"/>
    </row>
    <row r="15" spans="1:6" s="62" customFormat="1" ht="18" customHeight="1">
      <c r="A15" s="48" t="s">
        <v>41</v>
      </c>
      <c r="B15" s="49" t="s">
        <v>136</v>
      </c>
      <c r="C15" s="83">
        <v>1360000</v>
      </c>
    </row>
    <row r="16" spans="1:6" s="62" customFormat="1" ht="18" customHeight="1">
      <c r="A16" s="48" t="s">
        <v>41</v>
      </c>
      <c r="B16" s="49" t="s">
        <v>137</v>
      </c>
      <c r="C16" s="83">
        <v>7350000</v>
      </c>
    </row>
    <row r="17" spans="1:3" s="62" customFormat="1" ht="18" customHeight="1">
      <c r="A17" s="48" t="s">
        <v>41</v>
      </c>
      <c r="B17" s="49" t="s">
        <v>138</v>
      </c>
      <c r="C17" s="83">
        <v>421700</v>
      </c>
    </row>
    <row r="18" spans="1:3" s="62" customFormat="1" ht="18" customHeight="1">
      <c r="A18" s="48" t="s">
        <v>41</v>
      </c>
      <c r="B18" s="49" t="s">
        <v>164</v>
      </c>
      <c r="C18" s="83">
        <v>2979085</v>
      </c>
    </row>
    <row r="19" spans="1:3" s="62" customFormat="1" ht="49.5" customHeight="1">
      <c r="A19" s="76">
        <v>2</v>
      </c>
      <c r="B19" s="78" t="s">
        <v>130</v>
      </c>
      <c r="C19" s="70">
        <v>0</v>
      </c>
    </row>
    <row r="20" spans="1:3" s="62" customFormat="1" ht="18" customHeight="1">
      <c r="A20" s="74">
        <v>3</v>
      </c>
      <c r="B20" s="75" t="s">
        <v>131</v>
      </c>
      <c r="C20" s="70">
        <v>0</v>
      </c>
    </row>
    <row r="21" spans="1:3" ht="18" customHeight="1">
      <c r="A21" s="59" t="s">
        <v>10</v>
      </c>
      <c r="B21" s="73" t="s">
        <v>23</v>
      </c>
      <c r="C21" s="85">
        <f>SUM(C23:C38)</f>
        <v>13441359.710862</v>
      </c>
    </row>
    <row r="22" spans="1:3" ht="18" customHeight="1">
      <c r="A22" s="80"/>
      <c r="B22" s="81" t="s">
        <v>95</v>
      </c>
      <c r="C22" s="79"/>
    </row>
    <row r="23" spans="1:3" ht="18" customHeight="1">
      <c r="A23" s="80">
        <v>1</v>
      </c>
      <c r="B23" s="77" t="s">
        <v>128</v>
      </c>
      <c r="C23" s="79">
        <v>2486338</v>
      </c>
    </row>
    <row r="24" spans="1:3" ht="18" customHeight="1">
      <c r="A24" s="80">
        <f t="shared" ref="A24:A38" si="0">+A23+1</f>
        <v>2</v>
      </c>
      <c r="B24" s="77" t="s">
        <v>129</v>
      </c>
      <c r="C24" s="79">
        <v>756177.92986200005</v>
      </c>
    </row>
    <row r="25" spans="1:3" ht="18" customHeight="1">
      <c r="A25" s="80">
        <f t="shared" si="0"/>
        <v>3</v>
      </c>
      <c r="B25" s="77" t="s">
        <v>148</v>
      </c>
      <c r="C25" s="79">
        <v>2075354</v>
      </c>
    </row>
    <row r="26" spans="1:3" ht="18" customHeight="1">
      <c r="A26" s="80">
        <f t="shared" si="0"/>
        <v>4</v>
      </c>
      <c r="B26" s="77" t="s">
        <v>149</v>
      </c>
      <c r="C26" s="79">
        <v>136098</v>
      </c>
    </row>
    <row r="27" spans="1:3" ht="18" customHeight="1">
      <c r="A27" s="80">
        <f t="shared" si="0"/>
        <v>5</v>
      </c>
      <c r="B27" s="77" t="s">
        <v>150</v>
      </c>
      <c r="C27" s="79">
        <v>71000</v>
      </c>
    </row>
    <row r="28" spans="1:3" ht="18" customHeight="1">
      <c r="A28" s="80">
        <f t="shared" si="0"/>
        <v>6</v>
      </c>
      <c r="B28" s="77" t="s">
        <v>151</v>
      </c>
      <c r="C28" s="79">
        <v>183172</v>
      </c>
    </row>
    <row r="29" spans="1:3" ht="18" customHeight="1">
      <c r="A29" s="80">
        <f t="shared" si="0"/>
        <v>7</v>
      </c>
      <c r="B29" s="77" t="s">
        <v>152</v>
      </c>
      <c r="C29" s="79">
        <v>207904</v>
      </c>
    </row>
    <row r="30" spans="1:3" ht="18" customHeight="1">
      <c r="A30" s="80">
        <f t="shared" si="0"/>
        <v>8</v>
      </c>
      <c r="B30" s="77" t="s">
        <v>153</v>
      </c>
      <c r="C30" s="79">
        <v>2229700</v>
      </c>
    </row>
    <row r="31" spans="1:3" ht="18" customHeight="1">
      <c r="A31" s="80">
        <f t="shared" si="0"/>
        <v>9</v>
      </c>
      <c r="B31" s="77" t="s">
        <v>154</v>
      </c>
      <c r="C31" s="79">
        <v>1127889.781</v>
      </c>
    </row>
    <row r="32" spans="1:3" ht="18" customHeight="1">
      <c r="A32" s="80">
        <f t="shared" si="0"/>
        <v>10</v>
      </c>
      <c r="B32" s="77" t="s">
        <v>155</v>
      </c>
      <c r="C32" s="79">
        <v>625304</v>
      </c>
    </row>
    <row r="33" spans="1:3" ht="18" customHeight="1">
      <c r="A33" s="80">
        <f t="shared" si="0"/>
        <v>11</v>
      </c>
      <c r="B33" s="77" t="s">
        <v>158</v>
      </c>
      <c r="C33" s="79">
        <v>14100</v>
      </c>
    </row>
    <row r="34" spans="1:3" ht="18" customHeight="1">
      <c r="A34" s="80">
        <f t="shared" si="0"/>
        <v>12</v>
      </c>
      <c r="B34" s="77" t="s">
        <v>159</v>
      </c>
      <c r="C34" s="79">
        <v>570818</v>
      </c>
    </row>
    <row r="35" spans="1:3" ht="18" customHeight="1">
      <c r="A35" s="80">
        <f t="shared" si="0"/>
        <v>13</v>
      </c>
      <c r="B35" s="77" t="s">
        <v>160</v>
      </c>
      <c r="C35" s="79">
        <v>215987</v>
      </c>
    </row>
    <row r="36" spans="1:3" ht="18" customHeight="1">
      <c r="A36" s="80">
        <f t="shared" si="0"/>
        <v>14</v>
      </c>
      <c r="B36" s="77" t="s">
        <v>161</v>
      </c>
      <c r="C36" s="79">
        <v>90000</v>
      </c>
    </row>
    <row r="37" spans="1:3" ht="18" customHeight="1">
      <c r="A37" s="80">
        <f t="shared" si="0"/>
        <v>15</v>
      </c>
      <c r="B37" s="77" t="s">
        <v>162</v>
      </c>
      <c r="C37" s="79">
        <v>46098</v>
      </c>
    </row>
    <row r="38" spans="1:3" ht="18" customHeight="1">
      <c r="A38" s="80">
        <f t="shared" si="0"/>
        <v>16</v>
      </c>
      <c r="B38" s="77" t="s">
        <v>163</v>
      </c>
      <c r="C38" s="79">
        <v>2605419</v>
      </c>
    </row>
    <row r="39" spans="1:3" ht="18" customHeight="1">
      <c r="A39" s="59" t="s">
        <v>14</v>
      </c>
      <c r="B39" s="73" t="s">
        <v>24</v>
      </c>
      <c r="C39" s="85">
        <v>107700</v>
      </c>
    </row>
    <row r="40" spans="1:3" ht="18" customHeight="1">
      <c r="A40" s="59" t="s">
        <v>16</v>
      </c>
      <c r="B40" s="73" t="s">
        <v>25</v>
      </c>
      <c r="C40" s="85">
        <v>3000</v>
      </c>
    </row>
    <row r="41" spans="1:3" s="62" customFormat="1" ht="18" customHeight="1">
      <c r="A41" s="59" t="s">
        <v>18</v>
      </c>
      <c r="B41" s="73" t="s">
        <v>26</v>
      </c>
      <c r="C41" s="70">
        <v>444154.18367346941</v>
      </c>
    </row>
    <row r="42" spans="1:3" s="62" customFormat="1" ht="18" customHeight="1">
      <c r="A42" s="59" t="s">
        <v>45</v>
      </c>
      <c r="B42" s="73" t="s">
        <v>27</v>
      </c>
      <c r="C42" s="70">
        <v>604369</v>
      </c>
    </row>
    <row r="43" spans="1:3" ht="18" customHeight="1">
      <c r="A43" s="59" t="s">
        <v>31</v>
      </c>
      <c r="B43" s="73" t="s">
        <v>165</v>
      </c>
      <c r="C43" s="90">
        <v>60800</v>
      </c>
    </row>
  </sheetData>
  <mergeCells count="3">
    <mergeCell ref="A3:C3"/>
    <mergeCell ref="A4:C4"/>
    <mergeCell ref="A1:B1"/>
  </mergeCells>
  <pageMargins left="0.35" right="0.21" top="0.53" bottom="0.4" header="0.3" footer="0.2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zoomScaleNormal="100" workbookViewId="0">
      <pane xSplit="2" ySplit="7" topLeftCell="C65" activePane="bottomRight" state="frozen"/>
      <selection pane="topRight" activeCell="C1" sqref="C1"/>
      <selection pane="bottomLeft" activeCell="A8" sqref="A8"/>
      <selection pane="bottomRight" activeCell="J109" sqref="A1:XFD1048576"/>
    </sheetView>
  </sheetViews>
  <sheetFormatPr defaultColWidth="12.85546875" defaultRowHeight="15.75"/>
  <cols>
    <col min="1" max="1" width="6.85546875" style="2" customWidth="1"/>
    <col min="2" max="2" width="38.140625" style="38" customWidth="1"/>
    <col min="3" max="3" width="13.7109375" style="2" customWidth="1"/>
    <col min="4" max="4" width="13" style="2" customWidth="1"/>
    <col min="5" max="5" width="12.28515625" style="2" customWidth="1"/>
    <col min="6" max="6" width="12" style="2" customWidth="1"/>
    <col min="7" max="7" width="11.85546875" style="2" customWidth="1"/>
    <col min="8" max="8" width="12.28515625" style="2" customWidth="1"/>
    <col min="9" max="9" width="12" style="2" customWidth="1"/>
    <col min="10" max="14" width="13" style="2" customWidth="1"/>
    <col min="15" max="15" width="14.42578125" style="2" customWidth="1"/>
    <col min="16" max="19" width="11.42578125" style="2" customWidth="1"/>
    <col min="20" max="16384" width="12.85546875" style="2"/>
  </cols>
  <sheetData>
    <row r="1" spans="1:19" ht="44.25" customHeight="1">
      <c r="A1" s="377" t="s">
        <v>133</v>
      </c>
      <c r="B1" s="377"/>
      <c r="C1" s="99"/>
      <c r="D1" s="100"/>
      <c r="E1" s="22"/>
      <c r="F1" s="33"/>
      <c r="G1" s="33"/>
      <c r="H1" s="33"/>
      <c r="I1" s="33"/>
      <c r="J1" s="33"/>
      <c r="K1" s="22"/>
      <c r="L1" s="33"/>
      <c r="M1" s="33"/>
      <c r="N1" s="187" t="s">
        <v>166</v>
      </c>
      <c r="O1" s="33"/>
      <c r="P1" s="33"/>
      <c r="R1" s="45"/>
    </row>
    <row r="2" spans="1:19" ht="21" customHeight="1">
      <c r="A2" s="395" t="s">
        <v>183</v>
      </c>
      <c r="B2" s="395"/>
      <c r="C2" s="395"/>
      <c r="D2" s="395"/>
      <c r="E2" s="395"/>
      <c r="F2" s="395"/>
      <c r="G2" s="395"/>
      <c r="H2" s="395"/>
      <c r="I2" s="395"/>
      <c r="J2" s="395"/>
      <c r="K2" s="395"/>
      <c r="L2" s="395"/>
      <c r="M2" s="395"/>
      <c r="N2" s="395"/>
      <c r="O2" s="101"/>
      <c r="P2" s="101"/>
      <c r="Q2" s="101"/>
      <c r="R2" s="101"/>
      <c r="S2" s="101"/>
    </row>
    <row r="3" spans="1:19" ht="18" customHeight="1">
      <c r="A3" s="376" t="s">
        <v>44</v>
      </c>
      <c r="B3" s="376"/>
      <c r="C3" s="376"/>
      <c r="D3" s="376"/>
      <c r="E3" s="376"/>
      <c r="F3" s="376"/>
      <c r="G3" s="376"/>
      <c r="H3" s="376"/>
      <c r="I3" s="376"/>
      <c r="J3" s="376"/>
      <c r="K3" s="376"/>
      <c r="L3" s="376"/>
      <c r="M3" s="376"/>
      <c r="N3" s="376"/>
      <c r="O3" s="43"/>
      <c r="P3" s="43"/>
      <c r="Q3" s="43"/>
      <c r="R3" s="43"/>
      <c r="S3" s="43"/>
    </row>
    <row r="4" spans="1:19" ht="18.75">
      <c r="A4" s="46"/>
      <c r="B4" s="113"/>
      <c r="C4" s="33"/>
      <c r="D4" s="33"/>
      <c r="E4" s="33"/>
      <c r="F4" s="33"/>
      <c r="G4" s="33"/>
      <c r="H4" s="33"/>
      <c r="I4" s="33"/>
      <c r="J4" s="33"/>
      <c r="K4" s="33"/>
      <c r="L4" s="33"/>
      <c r="M4" s="33"/>
      <c r="N4" s="33"/>
      <c r="O4" s="33"/>
      <c r="P4" s="33"/>
      <c r="Q4" s="33"/>
      <c r="R4" s="33"/>
      <c r="S4" s="33"/>
    </row>
    <row r="5" spans="1:19" ht="19.5" customHeight="1">
      <c r="A5" s="183"/>
      <c r="B5" s="114"/>
      <c r="C5" s="17"/>
      <c r="D5" s="5"/>
      <c r="E5" s="396"/>
      <c r="F5" s="397"/>
      <c r="G5" s="185"/>
      <c r="H5" s="185"/>
      <c r="I5" s="5"/>
      <c r="J5" s="5"/>
      <c r="K5" s="397"/>
      <c r="L5" s="397"/>
      <c r="M5" s="5"/>
      <c r="N5" s="47" t="s">
        <v>0</v>
      </c>
      <c r="O5" s="5"/>
      <c r="P5" s="5"/>
      <c r="R5" s="102"/>
      <c r="S5" s="47"/>
    </row>
    <row r="6" spans="1:19" s="103" customFormat="1" ht="27.75" customHeight="1">
      <c r="A6" s="398" t="s">
        <v>1</v>
      </c>
      <c r="B6" s="398" t="s">
        <v>167</v>
      </c>
      <c r="C6" s="398" t="s">
        <v>168</v>
      </c>
      <c r="D6" s="398" t="s">
        <v>169</v>
      </c>
      <c r="E6" s="398" t="s">
        <v>170</v>
      </c>
      <c r="F6" s="398" t="s">
        <v>171</v>
      </c>
      <c r="G6" s="390" t="s">
        <v>172</v>
      </c>
      <c r="H6" s="390" t="s">
        <v>173</v>
      </c>
      <c r="I6" s="391" t="s">
        <v>174</v>
      </c>
      <c r="J6" s="393" t="s">
        <v>220</v>
      </c>
      <c r="K6" s="392" t="s">
        <v>175</v>
      </c>
      <c r="L6" s="392"/>
      <c r="M6" s="392"/>
      <c r="N6" s="391" t="s">
        <v>176</v>
      </c>
    </row>
    <row r="7" spans="1:19" s="97" customFormat="1" ht="94.9" customHeight="1">
      <c r="A7" s="398"/>
      <c r="B7" s="398"/>
      <c r="C7" s="398"/>
      <c r="D7" s="398"/>
      <c r="E7" s="398"/>
      <c r="F7" s="398"/>
      <c r="G7" s="390"/>
      <c r="H7" s="390"/>
      <c r="I7" s="391"/>
      <c r="J7" s="394"/>
      <c r="K7" s="186" t="s">
        <v>177</v>
      </c>
      <c r="L7" s="186" t="s">
        <v>178</v>
      </c>
      <c r="M7" s="186" t="s">
        <v>179</v>
      </c>
      <c r="N7" s="391"/>
    </row>
    <row r="8" spans="1:19" s="98" customFormat="1" ht="18.75" customHeight="1">
      <c r="A8" s="172"/>
      <c r="B8" s="115" t="s">
        <v>168</v>
      </c>
      <c r="C8" s="110">
        <f>SUM(D8:I8)+J8+K8+N8</f>
        <v>30254240.894535471</v>
      </c>
      <c r="D8" s="110">
        <f t="shared" ref="D8:N8" si="0">D9+D100+D101+D102+D103+D104+D105</f>
        <v>13845785</v>
      </c>
      <c r="E8" s="110">
        <f t="shared" si="0"/>
        <v>13441359.710862</v>
      </c>
      <c r="F8" s="110">
        <f t="shared" si="0"/>
        <v>107700</v>
      </c>
      <c r="G8" s="110">
        <f t="shared" si="0"/>
        <v>3000</v>
      </c>
      <c r="H8" s="110">
        <f t="shared" si="0"/>
        <v>444154.18367346941</v>
      </c>
      <c r="I8" s="110">
        <f t="shared" si="0"/>
        <v>604369</v>
      </c>
      <c r="J8" s="110">
        <f t="shared" si="0"/>
        <v>1807873</v>
      </c>
      <c r="K8" s="110">
        <f t="shared" si="0"/>
        <v>0</v>
      </c>
      <c r="L8" s="110">
        <f t="shared" si="0"/>
        <v>0</v>
      </c>
      <c r="M8" s="110">
        <f t="shared" si="0"/>
        <v>0</v>
      </c>
      <c r="N8" s="118">
        <f t="shared" si="0"/>
        <v>0</v>
      </c>
      <c r="O8" s="175"/>
    </row>
    <row r="9" spans="1:19" s="104" customFormat="1" ht="19.899999999999999" customHeight="1">
      <c r="A9" s="107" t="s">
        <v>6</v>
      </c>
      <c r="B9" s="108" t="s">
        <v>180</v>
      </c>
      <c r="C9" s="110">
        <f>SUM(C10:C99)</f>
        <v>27287144.710862</v>
      </c>
      <c r="D9" s="110">
        <f>SUM(D10:D99)</f>
        <v>13845785</v>
      </c>
      <c r="E9" s="110">
        <f>SUM(E10:E99)</f>
        <v>13441359.710862</v>
      </c>
      <c r="F9" s="110">
        <f t="shared" ref="F9:N9" si="1">SUM(F10:F99)</f>
        <v>0</v>
      </c>
      <c r="G9" s="110">
        <f t="shared" si="1"/>
        <v>0</v>
      </c>
      <c r="H9" s="110">
        <f t="shared" si="1"/>
        <v>0</v>
      </c>
      <c r="I9" s="110">
        <f t="shared" si="1"/>
        <v>0</v>
      </c>
      <c r="J9" s="110">
        <f t="shared" si="1"/>
        <v>0</v>
      </c>
      <c r="K9" s="110">
        <f t="shared" si="1"/>
        <v>0</v>
      </c>
      <c r="L9" s="110">
        <f t="shared" si="1"/>
        <v>0</v>
      </c>
      <c r="M9" s="110">
        <f t="shared" si="1"/>
        <v>0</v>
      </c>
      <c r="N9" s="118">
        <f t="shared" si="1"/>
        <v>0</v>
      </c>
      <c r="O9" s="176"/>
    </row>
    <row r="10" spans="1:19" s="103" customFormat="1" ht="18.75" customHeight="1">
      <c r="A10" s="109">
        <v>1</v>
      </c>
      <c r="B10" s="116" t="s">
        <v>184</v>
      </c>
      <c r="C10" s="111">
        <f>SUM(D10:J10)+K10+N10</f>
        <v>726440</v>
      </c>
      <c r="D10" s="111">
        <v>0</v>
      </c>
      <c r="E10" s="111">
        <v>726440</v>
      </c>
      <c r="F10" s="111">
        <v>0</v>
      </c>
      <c r="G10" s="111">
        <v>0</v>
      </c>
      <c r="H10" s="111">
        <v>0</v>
      </c>
      <c r="I10" s="111">
        <v>0</v>
      </c>
      <c r="J10" s="111">
        <v>0</v>
      </c>
      <c r="K10" s="111">
        <f>SUM(L10:M10)</f>
        <v>0</v>
      </c>
      <c r="L10" s="111">
        <v>0</v>
      </c>
      <c r="M10" s="111">
        <v>0</v>
      </c>
      <c r="N10" s="111">
        <v>0</v>
      </c>
    </row>
    <row r="11" spans="1:19" s="103" customFormat="1" ht="18.75" customHeight="1">
      <c r="A11" s="109">
        <v>2</v>
      </c>
      <c r="B11" s="116" t="s">
        <v>185</v>
      </c>
      <c r="C11" s="111">
        <f t="shared" ref="C11:C74" si="2">SUM(D11:J11)+K11+N11</f>
        <v>17377</v>
      </c>
      <c r="D11" s="111">
        <v>0</v>
      </c>
      <c r="E11" s="111">
        <v>17377</v>
      </c>
      <c r="F11" s="111">
        <v>0</v>
      </c>
      <c r="G11" s="111">
        <v>0</v>
      </c>
      <c r="H11" s="111">
        <v>0</v>
      </c>
      <c r="I11" s="111">
        <v>0</v>
      </c>
      <c r="J11" s="111">
        <v>0</v>
      </c>
      <c r="K11" s="111">
        <f t="shared" ref="K11:K17" si="3">SUM(L11:M11)</f>
        <v>0</v>
      </c>
      <c r="L11" s="111">
        <v>0</v>
      </c>
      <c r="M11" s="111">
        <v>0</v>
      </c>
      <c r="N11" s="111">
        <v>0</v>
      </c>
    </row>
    <row r="12" spans="1:19" s="103" customFormat="1" ht="18.75" customHeight="1">
      <c r="A12" s="109">
        <v>3</v>
      </c>
      <c r="B12" s="116" t="s">
        <v>186</v>
      </c>
      <c r="C12" s="111">
        <f t="shared" si="2"/>
        <v>27111</v>
      </c>
      <c r="D12" s="111">
        <v>0</v>
      </c>
      <c r="E12" s="111">
        <v>27111</v>
      </c>
      <c r="F12" s="111">
        <v>0</v>
      </c>
      <c r="G12" s="111">
        <v>0</v>
      </c>
      <c r="H12" s="111">
        <v>0</v>
      </c>
      <c r="I12" s="111">
        <v>0</v>
      </c>
      <c r="J12" s="111">
        <v>0</v>
      </c>
      <c r="K12" s="111">
        <f t="shared" si="3"/>
        <v>0</v>
      </c>
      <c r="L12" s="111">
        <v>0</v>
      </c>
      <c r="M12" s="111">
        <v>0</v>
      </c>
      <c r="N12" s="111">
        <v>0</v>
      </c>
    </row>
    <row r="13" spans="1:19" s="103" customFormat="1" ht="18.75" customHeight="1">
      <c r="A13" s="109">
        <v>4</v>
      </c>
      <c r="B13" s="116" t="s">
        <v>187</v>
      </c>
      <c r="C13" s="111">
        <f t="shared" si="2"/>
        <v>49337</v>
      </c>
      <c r="D13" s="111">
        <v>0</v>
      </c>
      <c r="E13" s="111">
        <v>49337</v>
      </c>
      <c r="F13" s="111">
        <v>0</v>
      </c>
      <c r="G13" s="111">
        <v>0</v>
      </c>
      <c r="H13" s="111">
        <v>0</v>
      </c>
      <c r="I13" s="111">
        <v>0</v>
      </c>
      <c r="J13" s="111">
        <v>0</v>
      </c>
      <c r="K13" s="111">
        <f t="shared" si="3"/>
        <v>0</v>
      </c>
      <c r="L13" s="111">
        <v>0</v>
      </c>
      <c r="M13" s="111">
        <v>0</v>
      </c>
      <c r="N13" s="111">
        <v>0</v>
      </c>
    </row>
    <row r="14" spans="1:19" s="103" customFormat="1" ht="18.75" customHeight="1">
      <c r="A14" s="109">
        <v>5</v>
      </c>
      <c r="B14" s="116" t="s">
        <v>188</v>
      </c>
      <c r="C14" s="111">
        <f t="shared" si="2"/>
        <v>25040</v>
      </c>
      <c r="D14" s="111">
        <v>0</v>
      </c>
      <c r="E14" s="111">
        <v>25040</v>
      </c>
      <c r="F14" s="111">
        <v>0</v>
      </c>
      <c r="G14" s="111">
        <v>0</v>
      </c>
      <c r="H14" s="111">
        <v>0</v>
      </c>
      <c r="I14" s="111">
        <v>0</v>
      </c>
      <c r="J14" s="111">
        <v>0</v>
      </c>
      <c r="K14" s="111">
        <f t="shared" si="3"/>
        <v>0</v>
      </c>
      <c r="L14" s="111">
        <v>0</v>
      </c>
      <c r="M14" s="111">
        <v>0</v>
      </c>
      <c r="N14" s="111">
        <v>0</v>
      </c>
    </row>
    <row r="15" spans="1:19" s="103" customFormat="1" ht="18.75" customHeight="1">
      <c r="A15" s="109">
        <v>6</v>
      </c>
      <c r="B15" s="116" t="s">
        <v>189</v>
      </c>
      <c r="C15" s="111">
        <f t="shared" si="2"/>
        <v>27028</v>
      </c>
      <c r="D15" s="111">
        <v>0</v>
      </c>
      <c r="E15" s="111">
        <v>27028</v>
      </c>
      <c r="F15" s="111">
        <v>0</v>
      </c>
      <c r="G15" s="111">
        <v>0</v>
      </c>
      <c r="H15" s="111">
        <v>0</v>
      </c>
      <c r="I15" s="111">
        <v>0</v>
      </c>
      <c r="J15" s="111">
        <v>0</v>
      </c>
      <c r="K15" s="111">
        <f t="shared" si="3"/>
        <v>0</v>
      </c>
      <c r="L15" s="111">
        <v>0</v>
      </c>
      <c r="M15" s="111">
        <v>0</v>
      </c>
      <c r="N15" s="111">
        <v>0</v>
      </c>
    </row>
    <row r="16" spans="1:19" s="103" customFormat="1" ht="18.75" customHeight="1">
      <c r="A16" s="109">
        <v>7</v>
      </c>
      <c r="B16" s="116" t="s">
        <v>190</v>
      </c>
      <c r="C16" s="111">
        <f t="shared" si="2"/>
        <v>9758</v>
      </c>
      <c r="D16" s="111">
        <v>0</v>
      </c>
      <c r="E16" s="111">
        <v>9758</v>
      </c>
      <c r="F16" s="111">
        <v>0</v>
      </c>
      <c r="G16" s="111">
        <v>0</v>
      </c>
      <c r="H16" s="111">
        <v>0</v>
      </c>
      <c r="I16" s="111">
        <v>0</v>
      </c>
      <c r="J16" s="111">
        <v>0</v>
      </c>
      <c r="K16" s="111">
        <f t="shared" si="3"/>
        <v>0</v>
      </c>
      <c r="L16" s="111">
        <v>0</v>
      </c>
      <c r="M16" s="111">
        <v>0</v>
      </c>
      <c r="N16" s="111">
        <v>0</v>
      </c>
    </row>
    <row r="17" spans="1:14" s="103" customFormat="1" ht="18.75" customHeight="1">
      <c r="A17" s="109">
        <v>8</v>
      </c>
      <c r="B17" s="116" t="s">
        <v>191</v>
      </c>
      <c r="C17" s="111">
        <f t="shared" si="2"/>
        <v>30264</v>
      </c>
      <c r="D17" s="111">
        <v>0</v>
      </c>
      <c r="E17" s="111">
        <v>30264</v>
      </c>
      <c r="F17" s="111">
        <v>0</v>
      </c>
      <c r="G17" s="111">
        <v>0</v>
      </c>
      <c r="H17" s="111">
        <v>0</v>
      </c>
      <c r="I17" s="111">
        <v>0</v>
      </c>
      <c r="J17" s="111">
        <v>0</v>
      </c>
      <c r="K17" s="111">
        <f t="shared" si="3"/>
        <v>0</v>
      </c>
      <c r="L17" s="111">
        <v>0</v>
      </c>
      <c r="M17" s="111">
        <v>0</v>
      </c>
      <c r="N17" s="111">
        <v>0</v>
      </c>
    </row>
    <row r="18" spans="1:14" s="103" customFormat="1" ht="18.75" customHeight="1">
      <c r="A18" s="109">
        <v>9</v>
      </c>
      <c r="B18" s="116" t="s">
        <v>192</v>
      </c>
      <c r="C18" s="111">
        <f t="shared" si="2"/>
        <v>249813</v>
      </c>
      <c r="D18" s="111">
        <v>0</v>
      </c>
      <c r="E18" s="111">
        <v>249813</v>
      </c>
      <c r="F18" s="111">
        <v>0</v>
      </c>
      <c r="G18" s="111">
        <v>0</v>
      </c>
      <c r="H18" s="111">
        <v>0</v>
      </c>
      <c r="I18" s="111">
        <v>0</v>
      </c>
      <c r="J18" s="111">
        <v>0</v>
      </c>
      <c r="K18" s="111">
        <f t="shared" ref="K18:K105" si="4">SUM(L18:M18)</f>
        <v>0</v>
      </c>
      <c r="L18" s="111">
        <v>0</v>
      </c>
      <c r="M18" s="111">
        <v>0</v>
      </c>
      <c r="N18" s="111">
        <v>0</v>
      </c>
    </row>
    <row r="19" spans="1:14" s="103" customFormat="1" ht="18.75" customHeight="1">
      <c r="A19" s="109">
        <v>10</v>
      </c>
      <c r="B19" s="116" t="s">
        <v>193</v>
      </c>
      <c r="C19" s="111">
        <f t="shared" si="2"/>
        <v>23743</v>
      </c>
      <c r="D19" s="111">
        <v>0</v>
      </c>
      <c r="E19" s="111">
        <v>23743</v>
      </c>
      <c r="F19" s="111">
        <v>0</v>
      </c>
      <c r="G19" s="111">
        <v>0</v>
      </c>
      <c r="H19" s="111">
        <v>0</v>
      </c>
      <c r="I19" s="111">
        <v>0</v>
      </c>
      <c r="J19" s="111">
        <v>0</v>
      </c>
      <c r="K19" s="111">
        <f t="shared" si="4"/>
        <v>0</v>
      </c>
      <c r="L19" s="111">
        <v>0</v>
      </c>
      <c r="M19" s="111">
        <v>0</v>
      </c>
      <c r="N19" s="111">
        <v>0</v>
      </c>
    </row>
    <row r="20" spans="1:14" s="103" customFormat="1" ht="18.75" customHeight="1">
      <c r="A20" s="109">
        <v>11</v>
      </c>
      <c r="B20" s="116" t="s">
        <v>194</v>
      </c>
      <c r="C20" s="111">
        <f t="shared" si="2"/>
        <v>100639</v>
      </c>
      <c r="D20" s="111">
        <v>0</v>
      </c>
      <c r="E20" s="111">
        <v>100639</v>
      </c>
      <c r="F20" s="111">
        <v>0</v>
      </c>
      <c r="G20" s="111">
        <v>0</v>
      </c>
      <c r="H20" s="111">
        <v>0</v>
      </c>
      <c r="I20" s="111">
        <v>0</v>
      </c>
      <c r="J20" s="111">
        <v>0</v>
      </c>
      <c r="K20" s="111">
        <f t="shared" si="4"/>
        <v>0</v>
      </c>
      <c r="L20" s="111">
        <v>0</v>
      </c>
      <c r="M20" s="111">
        <v>0</v>
      </c>
      <c r="N20" s="111">
        <v>0</v>
      </c>
    </row>
    <row r="21" spans="1:14" s="103" customFormat="1" ht="18.75" customHeight="1">
      <c r="A21" s="109">
        <v>12</v>
      </c>
      <c r="B21" s="116" t="s">
        <v>195</v>
      </c>
      <c r="C21" s="111">
        <f t="shared" si="2"/>
        <v>58420</v>
      </c>
      <c r="D21" s="111">
        <v>0</v>
      </c>
      <c r="E21" s="111">
        <v>58420</v>
      </c>
      <c r="F21" s="111">
        <v>0</v>
      </c>
      <c r="G21" s="111">
        <v>0</v>
      </c>
      <c r="H21" s="111">
        <v>0</v>
      </c>
      <c r="I21" s="111">
        <v>0</v>
      </c>
      <c r="J21" s="111">
        <v>0</v>
      </c>
      <c r="K21" s="111">
        <f t="shared" si="4"/>
        <v>0</v>
      </c>
      <c r="L21" s="111">
        <v>0</v>
      </c>
      <c r="M21" s="111">
        <v>0</v>
      </c>
      <c r="N21" s="111">
        <v>0</v>
      </c>
    </row>
    <row r="22" spans="1:14" s="103" customFormat="1" ht="18.75" customHeight="1">
      <c r="A22" s="109">
        <v>13</v>
      </c>
      <c r="B22" s="116" t="s">
        <v>196</v>
      </c>
      <c r="C22" s="111">
        <f t="shared" si="2"/>
        <v>110706</v>
      </c>
      <c r="D22" s="111">
        <v>30000</v>
      </c>
      <c r="E22" s="111">
        <v>80706</v>
      </c>
      <c r="F22" s="111">
        <v>0</v>
      </c>
      <c r="G22" s="111">
        <v>0</v>
      </c>
      <c r="H22" s="111">
        <v>0</v>
      </c>
      <c r="I22" s="111">
        <v>0</v>
      </c>
      <c r="J22" s="111">
        <v>0</v>
      </c>
      <c r="K22" s="111">
        <f t="shared" si="4"/>
        <v>0</v>
      </c>
      <c r="L22" s="111">
        <v>0</v>
      </c>
      <c r="M22" s="111">
        <v>0</v>
      </c>
      <c r="N22" s="111">
        <v>0</v>
      </c>
    </row>
    <row r="23" spans="1:14" s="103" customFormat="1" ht="18.75" customHeight="1">
      <c r="A23" s="109">
        <v>14</v>
      </c>
      <c r="B23" s="116" t="s">
        <v>197</v>
      </c>
      <c r="C23" s="111">
        <f t="shared" si="2"/>
        <v>2293196</v>
      </c>
      <c r="D23" s="111">
        <v>0</v>
      </c>
      <c r="E23" s="111">
        <v>2293196</v>
      </c>
      <c r="F23" s="111">
        <v>0</v>
      </c>
      <c r="G23" s="111">
        <v>0</v>
      </c>
      <c r="H23" s="111">
        <v>0</v>
      </c>
      <c r="I23" s="111">
        <v>0</v>
      </c>
      <c r="J23" s="111">
        <v>0</v>
      </c>
      <c r="K23" s="111">
        <f t="shared" si="4"/>
        <v>0</v>
      </c>
      <c r="L23" s="111">
        <v>0</v>
      </c>
      <c r="M23" s="111">
        <v>0</v>
      </c>
      <c r="N23" s="111">
        <v>0</v>
      </c>
    </row>
    <row r="24" spans="1:14" s="103" customFormat="1" ht="18.75" customHeight="1">
      <c r="A24" s="109">
        <v>15</v>
      </c>
      <c r="B24" s="116" t="s">
        <v>198</v>
      </c>
      <c r="C24" s="111">
        <f t="shared" si="2"/>
        <v>1568648</v>
      </c>
      <c r="D24" s="111">
        <v>0</v>
      </c>
      <c r="E24" s="111">
        <v>1568648</v>
      </c>
      <c r="F24" s="111">
        <v>0</v>
      </c>
      <c r="G24" s="111">
        <v>0</v>
      </c>
      <c r="H24" s="111">
        <v>0</v>
      </c>
      <c r="I24" s="111">
        <v>0</v>
      </c>
      <c r="J24" s="111">
        <v>0</v>
      </c>
      <c r="K24" s="111">
        <f t="shared" si="4"/>
        <v>0</v>
      </c>
      <c r="L24" s="111">
        <v>0</v>
      </c>
      <c r="M24" s="111">
        <v>0</v>
      </c>
      <c r="N24" s="111">
        <v>0</v>
      </c>
    </row>
    <row r="25" spans="1:14" s="103" customFormat="1" ht="18.75" customHeight="1">
      <c r="A25" s="109">
        <v>16</v>
      </c>
      <c r="B25" s="116" t="s">
        <v>199</v>
      </c>
      <c r="C25" s="111">
        <f t="shared" si="2"/>
        <v>21695</v>
      </c>
      <c r="D25" s="111">
        <v>0</v>
      </c>
      <c r="E25" s="111">
        <v>21695</v>
      </c>
      <c r="F25" s="111">
        <v>0</v>
      </c>
      <c r="G25" s="111">
        <v>0</v>
      </c>
      <c r="H25" s="111">
        <v>0</v>
      </c>
      <c r="I25" s="111">
        <v>0</v>
      </c>
      <c r="J25" s="111">
        <v>0</v>
      </c>
      <c r="K25" s="111">
        <f t="shared" si="4"/>
        <v>0</v>
      </c>
      <c r="L25" s="111">
        <v>0</v>
      </c>
      <c r="M25" s="111">
        <v>0</v>
      </c>
      <c r="N25" s="111">
        <v>0</v>
      </c>
    </row>
    <row r="26" spans="1:14" s="103" customFormat="1" ht="18.75" customHeight="1">
      <c r="A26" s="109">
        <v>17</v>
      </c>
      <c r="B26" s="116" t="s">
        <v>200</v>
      </c>
      <c r="C26" s="111">
        <f t="shared" si="2"/>
        <v>112119</v>
      </c>
      <c r="D26" s="111">
        <v>0</v>
      </c>
      <c r="E26" s="111">
        <v>112119</v>
      </c>
      <c r="F26" s="111">
        <v>0</v>
      </c>
      <c r="G26" s="111">
        <v>0</v>
      </c>
      <c r="H26" s="111">
        <v>0</v>
      </c>
      <c r="I26" s="111">
        <v>0</v>
      </c>
      <c r="J26" s="111">
        <v>0</v>
      </c>
      <c r="K26" s="111">
        <f t="shared" si="4"/>
        <v>0</v>
      </c>
      <c r="L26" s="111">
        <v>0</v>
      </c>
      <c r="M26" s="111">
        <v>0</v>
      </c>
      <c r="N26" s="111">
        <v>0</v>
      </c>
    </row>
    <row r="27" spans="1:14" s="103" customFormat="1" ht="18.75" customHeight="1">
      <c r="A27" s="109">
        <v>18</v>
      </c>
      <c r="B27" s="116" t="s">
        <v>201</v>
      </c>
      <c r="C27" s="111">
        <f t="shared" si="2"/>
        <v>191641.71086200001</v>
      </c>
      <c r="D27" s="111">
        <v>0</v>
      </c>
      <c r="E27" s="111">
        <v>191641.71086200001</v>
      </c>
      <c r="F27" s="111">
        <v>0</v>
      </c>
      <c r="G27" s="111">
        <v>0</v>
      </c>
      <c r="H27" s="111">
        <v>0</v>
      </c>
      <c r="I27" s="111">
        <v>0</v>
      </c>
      <c r="J27" s="111">
        <v>0</v>
      </c>
      <c r="K27" s="111">
        <f t="shared" si="4"/>
        <v>0</v>
      </c>
      <c r="L27" s="111">
        <v>0</v>
      </c>
      <c r="M27" s="111">
        <v>0</v>
      </c>
      <c r="N27" s="111">
        <v>0</v>
      </c>
    </row>
    <row r="28" spans="1:14" s="103" customFormat="1" ht="18.75" customHeight="1">
      <c r="A28" s="109">
        <v>19</v>
      </c>
      <c r="B28" s="116" t="s">
        <v>202</v>
      </c>
      <c r="C28" s="111">
        <f t="shared" si="2"/>
        <v>228251</v>
      </c>
      <c r="D28" s="111">
        <v>20000</v>
      </c>
      <c r="E28" s="111">
        <v>208251</v>
      </c>
      <c r="F28" s="111">
        <v>0</v>
      </c>
      <c r="G28" s="111">
        <v>0</v>
      </c>
      <c r="H28" s="111">
        <v>0</v>
      </c>
      <c r="I28" s="111">
        <v>0</v>
      </c>
      <c r="J28" s="111">
        <v>0</v>
      </c>
      <c r="K28" s="111">
        <f t="shared" si="4"/>
        <v>0</v>
      </c>
      <c r="L28" s="111">
        <v>0</v>
      </c>
      <c r="M28" s="111">
        <v>0</v>
      </c>
      <c r="N28" s="111">
        <v>0</v>
      </c>
    </row>
    <row r="29" spans="1:14" s="103" customFormat="1" ht="18.75" customHeight="1">
      <c r="A29" s="109">
        <v>20</v>
      </c>
      <c r="B29" s="116" t="s">
        <v>203</v>
      </c>
      <c r="C29" s="111">
        <f t="shared" si="2"/>
        <v>249635</v>
      </c>
      <c r="D29" s="111">
        <v>0</v>
      </c>
      <c r="E29" s="111">
        <v>249635</v>
      </c>
      <c r="F29" s="111">
        <v>0</v>
      </c>
      <c r="G29" s="111">
        <v>0</v>
      </c>
      <c r="H29" s="111">
        <v>0</v>
      </c>
      <c r="I29" s="111">
        <v>0</v>
      </c>
      <c r="J29" s="111">
        <v>0</v>
      </c>
      <c r="K29" s="111">
        <f t="shared" si="4"/>
        <v>0</v>
      </c>
      <c r="L29" s="111">
        <v>0</v>
      </c>
      <c r="M29" s="111">
        <v>0</v>
      </c>
      <c r="N29" s="111">
        <v>0</v>
      </c>
    </row>
    <row r="30" spans="1:14" s="103" customFormat="1" ht="18.75" customHeight="1">
      <c r="A30" s="109">
        <v>21</v>
      </c>
      <c r="B30" s="116" t="s">
        <v>204</v>
      </c>
      <c r="C30" s="111">
        <f t="shared" si="2"/>
        <v>410477</v>
      </c>
      <c r="D30" s="111">
        <v>35000</v>
      </c>
      <c r="E30" s="111">
        <v>375477</v>
      </c>
      <c r="F30" s="111">
        <v>0</v>
      </c>
      <c r="G30" s="111">
        <v>0</v>
      </c>
      <c r="H30" s="111">
        <v>0</v>
      </c>
      <c r="I30" s="111">
        <v>0</v>
      </c>
      <c r="J30" s="111">
        <v>0</v>
      </c>
      <c r="K30" s="111">
        <f t="shared" si="4"/>
        <v>0</v>
      </c>
      <c r="L30" s="111">
        <v>0</v>
      </c>
      <c r="M30" s="111">
        <v>0</v>
      </c>
      <c r="N30" s="111">
        <v>0</v>
      </c>
    </row>
    <row r="31" spans="1:14" s="103" customFormat="1" ht="18.75" customHeight="1">
      <c r="A31" s="109">
        <v>22</v>
      </c>
      <c r="B31" s="116" t="s">
        <v>205</v>
      </c>
      <c r="C31" s="111">
        <f t="shared" si="2"/>
        <v>71000</v>
      </c>
      <c r="D31" s="111">
        <v>0</v>
      </c>
      <c r="E31" s="111">
        <v>71000</v>
      </c>
      <c r="F31" s="111">
        <v>0</v>
      </c>
      <c r="G31" s="111">
        <v>0</v>
      </c>
      <c r="H31" s="111">
        <v>0</v>
      </c>
      <c r="I31" s="111">
        <v>0</v>
      </c>
      <c r="J31" s="111">
        <v>0</v>
      </c>
      <c r="K31" s="111">
        <f t="shared" si="4"/>
        <v>0</v>
      </c>
      <c r="L31" s="111">
        <v>0</v>
      </c>
      <c r="M31" s="111">
        <v>0</v>
      </c>
      <c r="N31" s="111">
        <v>0</v>
      </c>
    </row>
    <row r="32" spans="1:14" s="103" customFormat="1" ht="18.75" customHeight="1">
      <c r="A32" s="109">
        <v>23</v>
      </c>
      <c r="B32" s="116" t="s">
        <v>206</v>
      </c>
      <c r="C32" s="111">
        <f t="shared" si="2"/>
        <v>47880</v>
      </c>
      <c r="D32" s="111">
        <v>0</v>
      </c>
      <c r="E32" s="111">
        <v>47880</v>
      </c>
      <c r="F32" s="111">
        <v>0</v>
      </c>
      <c r="G32" s="111">
        <v>0</v>
      </c>
      <c r="H32" s="111">
        <v>0</v>
      </c>
      <c r="I32" s="111">
        <v>0</v>
      </c>
      <c r="J32" s="111">
        <v>0</v>
      </c>
      <c r="K32" s="111">
        <f t="shared" si="4"/>
        <v>0</v>
      </c>
      <c r="L32" s="111">
        <v>0</v>
      </c>
      <c r="M32" s="111">
        <v>0</v>
      </c>
      <c r="N32" s="111">
        <v>0</v>
      </c>
    </row>
    <row r="33" spans="1:14" s="103" customFormat="1" ht="18.75" customHeight="1">
      <c r="A33" s="109">
        <v>24</v>
      </c>
      <c r="B33" s="116" t="s">
        <v>207</v>
      </c>
      <c r="C33" s="111">
        <f t="shared" si="2"/>
        <v>112519</v>
      </c>
      <c r="D33" s="111">
        <v>0</v>
      </c>
      <c r="E33" s="111">
        <v>112519</v>
      </c>
      <c r="F33" s="111">
        <v>0</v>
      </c>
      <c r="G33" s="111">
        <v>0</v>
      </c>
      <c r="H33" s="111">
        <v>0</v>
      </c>
      <c r="I33" s="111">
        <v>0</v>
      </c>
      <c r="J33" s="111">
        <v>0</v>
      </c>
      <c r="K33" s="111">
        <f t="shared" si="4"/>
        <v>0</v>
      </c>
      <c r="L33" s="111">
        <v>0</v>
      </c>
      <c r="M33" s="111">
        <v>0</v>
      </c>
      <c r="N33" s="111">
        <v>0</v>
      </c>
    </row>
    <row r="34" spans="1:14" s="103" customFormat="1" ht="18.75" customHeight="1">
      <c r="A34" s="109">
        <v>25</v>
      </c>
      <c r="B34" s="116" t="s">
        <v>208</v>
      </c>
      <c r="C34" s="111">
        <f t="shared" si="2"/>
        <v>82846</v>
      </c>
      <c r="D34" s="111">
        <v>0</v>
      </c>
      <c r="E34" s="111">
        <v>82846</v>
      </c>
      <c r="F34" s="111">
        <v>0</v>
      </c>
      <c r="G34" s="111">
        <v>0</v>
      </c>
      <c r="H34" s="111">
        <v>0</v>
      </c>
      <c r="I34" s="111">
        <v>0</v>
      </c>
      <c r="J34" s="111">
        <v>0</v>
      </c>
      <c r="K34" s="111">
        <f t="shared" si="4"/>
        <v>0</v>
      </c>
      <c r="L34" s="111">
        <v>0</v>
      </c>
      <c r="M34" s="111">
        <v>0</v>
      </c>
      <c r="N34" s="111">
        <v>0</v>
      </c>
    </row>
    <row r="35" spans="1:14" s="103" customFormat="1" ht="18.75" customHeight="1">
      <c r="A35" s="109">
        <v>26</v>
      </c>
      <c r="B35" s="116" t="s">
        <v>209</v>
      </c>
      <c r="C35" s="111">
        <f t="shared" si="2"/>
        <v>5950</v>
      </c>
      <c r="D35" s="111">
        <v>0</v>
      </c>
      <c r="E35" s="111">
        <v>5950</v>
      </c>
      <c r="F35" s="111">
        <v>0</v>
      </c>
      <c r="G35" s="111">
        <v>0</v>
      </c>
      <c r="H35" s="111">
        <v>0</v>
      </c>
      <c r="I35" s="111">
        <v>0</v>
      </c>
      <c r="J35" s="111">
        <v>0</v>
      </c>
      <c r="K35" s="111">
        <f t="shared" si="4"/>
        <v>0</v>
      </c>
      <c r="L35" s="111">
        <v>0</v>
      </c>
      <c r="M35" s="111">
        <v>0</v>
      </c>
      <c r="N35" s="111">
        <v>0</v>
      </c>
    </row>
    <row r="36" spans="1:14" s="103" customFormat="1" ht="18.75" customHeight="1">
      <c r="A36" s="109">
        <v>27</v>
      </c>
      <c r="B36" s="116" t="s">
        <v>210</v>
      </c>
      <c r="C36" s="111">
        <f t="shared" si="2"/>
        <v>9569</v>
      </c>
      <c r="D36" s="111">
        <v>0</v>
      </c>
      <c r="E36" s="111">
        <v>9569</v>
      </c>
      <c r="F36" s="111">
        <v>0</v>
      </c>
      <c r="G36" s="111">
        <v>0</v>
      </c>
      <c r="H36" s="111">
        <v>0</v>
      </c>
      <c r="I36" s="111">
        <v>0</v>
      </c>
      <c r="J36" s="111">
        <v>0</v>
      </c>
      <c r="K36" s="111">
        <f t="shared" si="4"/>
        <v>0</v>
      </c>
      <c r="L36" s="111">
        <v>0</v>
      </c>
      <c r="M36" s="111">
        <v>0</v>
      </c>
      <c r="N36" s="111">
        <v>0</v>
      </c>
    </row>
    <row r="37" spans="1:14" s="103" customFormat="1" ht="18.75" customHeight="1">
      <c r="A37" s="109">
        <v>28</v>
      </c>
      <c r="B37" s="116" t="s">
        <v>211</v>
      </c>
      <c r="C37" s="111">
        <f t="shared" si="2"/>
        <v>7077</v>
      </c>
      <c r="D37" s="111">
        <v>0</v>
      </c>
      <c r="E37" s="111">
        <v>7077</v>
      </c>
      <c r="F37" s="111">
        <v>0</v>
      </c>
      <c r="G37" s="111">
        <v>0</v>
      </c>
      <c r="H37" s="111">
        <v>0</v>
      </c>
      <c r="I37" s="111">
        <v>0</v>
      </c>
      <c r="J37" s="111">
        <v>0</v>
      </c>
      <c r="K37" s="111">
        <f t="shared" si="4"/>
        <v>0</v>
      </c>
      <c r="L37" s="111">
        <v>0</v>
      </c>
      <c r="M37" s="111">
        <v>0</v>
      </c>
      <c r="N37" s="111">
        <v>0</v>
      </c>
    </row>
    <row r="38" spans="1:14" s="103" customFormat="1" ht="18" customHeight="1">
      <c r="A38" s="109">
        <v>29</v>
      </c>
      <c r="B38" s="116" t="s">
        <v>212</v>
      </c>
      <c r="C38" s="111">
        <f t="shared" si="2"/>
        <v>777</v>
      </c>
      <c r="D38" s="111">
        <v>0</v>
      </c>
      <c r="E38" s="111">
        <v>777</v>
      </c>
      <c r="F38" s="111">
        <v>0</v>
      </c>
      <c r="G38" s="111">
        <v>0</v>
      </c>
      <c r="H38" s="111">
        <v>0</v>
      </c>
      <c r="I38" s="111">
        <v>0</v>
      </c>
      <c r="J38" s="111">
        <v>0</v>
      </c>
      <c r="K38" s="111">
        <f t="shared" si="4"/>
        <v>0</v>
      </c>
      <c r="L38" s="111">
        <v>0</v>
      </c>
      <c r="M38" s="111">
        <v>0</v>
      </c>
      <c r="N38" s="111">
        <v>0</v>
      </c>
    </row>
    <row r="39" spans="1:14" s="103" customFormat="1" ht="45" customHeight="1">
      <c r="A39" s="109">
        <v>30</v>
      </c>
      <c r="B39" s="116" t="s">
        <v>213</v>
      </c>
      <c r="C39" s="111">
        <f t="shared" si="2"/>
        <v>195264</v>
      </c>
      <c r="D39" s="111">
        <v>190000</v>
      </c>
      <c r="E39" s="111">
        <v>5264</v>
      </c>
      <c r="F39" s="111">
        <v>0</v>
      </c>
      <c r="G39" s="111">
        <v>0</v>
      </c>
      <c r="H39" s="111">
        <v>0</v>
      </c>
      <c r="I39" s="111">
        <v>0</v>
      </c>
      <c r="J39" s="111">
        <v>0</v>
      </c>
      <c r="K39" s="111">
        <f t="shared" si="4"/>
        <v>0</v>
      </c>
      <c r="L39" s="111">
        <v>0</v>
      </c>
      <c r="M39" s="111">
        <v>0</v>
      </c>
      <c r="N39" s="111">
        <v>0</v>
      </c>
    </row>
    <row r="40" spans="1:14" s="103" customFormat="1" ht="40.5" customHeight="1">
      <c r="A40" s="109">
        <v>31</v>
      </c>
      <c r="B40" s="116" t="s">
        <v>214</v>
      </c>
      <c r="C40" s="111">
        <f t="shared" si="2"/>
        <v>7435</v>
      </c>
      <c r="D40" s="111">
        <v>0</v>
      </c>
      <c r="E40" s="111">
        <v>7435</v>
      </c>
      <c r="F40" s="111">
        <v>0</v>
      </c>
      <c r="G40" s="111">
        <v>0</v>
      </c>
      <c r="H40" s="111">
        <v>0</v>
      </c>
      <c r="I40" s="111">
        <v>0</v>
      </c>
      <c r="J40" s="111">
        <v>0</v>
      </c>
      <c r="K40" s="111">
        <f t="shared" si="4"/>
        <v>0</v>
      </c>
      <c r="L40" s="111">
        <v>0</v>
      </c>
      <c r="M40" s="111">
        <v>0</v>
      </c>
      <c r="N40" s="111">
        <v>0</v>
      </c>
    </row>
    <row r="41" spans="1:14" s="103" customFormat="1" ht="45.75" customHeight="1">
      <c r="A41" s="109">
        <v>32</v>
      </c>
      <c r="B41" s="116" t="s">
        <v>215</v>
      </c>
      <c r="C41" s="111">
        <f t="shared" si="2"/>
        <v>608</v>
      </c>
      <c r="D41" s="111">
        <v>0</v>
      </c>
      <c r="E41" s="111">
        <v>608</v>
      </c>
      <c r="F41" s="111">
        <v>0</v>
      </c>
      <c r="G41" s="111">
        <v>0</v>
      </c>
      <c r="H41" s="111">
        <v>0</v>
      </c>
      <c r="I41" s="111">
        <v>0</v>
      </c>
      <c r="J41" s="111">
        <v>0</v>
      </c>
      <c r="K41" s="111">
        <f t="shared" si="4"/>
        <v>0</v>
      </c>
      <c r="L41" s="111">
        <v>0</v>
      </c>
      <c r="M41" s="111">
        <v>0</v>
      </c>
      <c r="N41" s="111">
        <v>0</v>
      </c>
    </row>
    <row r="42" spans="1:14" s="103" customFormat="1" ht="17.25" customHeight="1">
      <c r="A42" s="109">
        <v>33</v>
      </c>
      <c r="B42" s="116" t="s">
        <v>216</v>
      </c>
      <c r="C42" s="111">
        <f t="shared" si="2"/>
        <v>101797</v>
      </c>
      <c r="D42" s="111">
        <v>92222</v>
      </c>
      <c r="E42" s="111">
        <v>9575</v>
      </c>
      <c r="F42" s="111">
        <v>0</v>
      </c>
      <c r="G42" s="111">
        <v>0</v>
      </c>
      <c r="H42" s="111">
        <v>0</v>
      </c>
      <c r="I42" s="111">
        <v>0</v>
      </c>
      <c r="J42" s="111">
        <v>0</v>
      </c>
      <c r="K42" s="111">
        <f t="shared" si="4"/>
        <v>0</v>
      </c>
      <c r="L42" s="111">
        <v>0</v>
      </c>
      <c r="M42" s="111">
        <v>0</v>
      </c>
      <c r="N42" s="111">
        <v>0</v>
      </c>
    </row>
    <row r="43" spans="1:14" s="103" customFormat="1" ht="17.25" customHeight="1">
      <c r="A43" s="109">
        <v>34</v>
      </c>
      <c r="B43" s="116" t="s">
        <v>217</v>
      </c>
      <c r="C43" s="111">
        <f t="shared" si="2"/>
        <v>99383</v>
      </c>
      <c r="D43" s="111">
        <v>0</v>
      </c>
      <c r="E43" s="111">
        <v>99383</v>
      </c>
      <c r="F43" s="111">
        <v>0</v>
      </c>
      <c r="G43" s="111">
        <v>0</v>
      </c>
      <c r="H43" s="111">
        <v>0</v>
      </c>
      <c r="I43" s="111">
        <v>0</v>
      </c>
      <c r="J43" s="111">
        <v>0</v>
      </c>
      <c r="K43" s="111">
        <f t="shared" si="4"/>
        <v>0</v>
      </c>
      <c r="L43" s="111">
        <v>0</v>
      </c>
      <c r="M43" s="111">
        <v>0</v>
      </c>
      <c r="N43" s="111">
        <v>0</v>
      </c>
    </row>
    <row r="44" spans="1:14" s="103" customFormat="1" ht="17.25" customHeight="1">
      <c r="A44" s="109">
        <v>35</v>
      </c>
      <c r="B44" s="116" t="s">
        <v>218</v>
      </c>
      <c r="C44" s="111">
        <f t="shared" si="2"/>
        <v>524858</v>
      </c>
      <c r="D44" s="111">
        <v>20000</v>
      </c>
      <c r="E44" s="111">
        <v>504858</v>
      </c>
      <c r="F44" s="111">
        <v>0</v>
      </c>
      <c r="G44" s="111">
        <v>0</v>
      </c>
      <c r="H44" s="111">
        <v>0</v>
      </c>
      <c r="I44" s="111">
        <v>0</v>
      </c>
      <c r="J44" s="111">
        <v>0</v>
      </c>
      <c r="K44" s="111">
        <f t="shared" si="4"/>
        <v>0</v>
      </c>
      <c r="L44" s="111">
        <v>0</v>
      </c>
      <c r="M44" s="111">
        <v>0</v>
      </c>
      <c r="N44" s="111">
        <v>0</v>
      </c>
    </row>
    <row r="45" spans="1:14" s="103" customFormat="1" ht="17.25" customHeight="1">
      <c r="A45" s="109">
        <v>36</v>
      </c>
      <c r="B45" s="116" t="s">
        <v>219</v>
      </c>
      <c r="C45" s="111">
        <f t="shared" si="2"/>
        <v>3847</v>
      </c>
      <c r="D45" s="111">
        <v>0</v>
      </c>
      <c r="E45" s="111">
        <v>3847</v>
      </c>
      <c r="F45" s="111">
        <v>0</v>
      </c>
      <c r="G45" s="111">
        <v>0</v>
      </c>
      <c r="H45" s="111">
        <v>0</v>
      </c>
      <c r="I45" s="111">
        <v>0</v>
      </c>
      <c r="J45" s="111">
        <v>0</v>
      </c>
      <c r="K45" s="111">
        <f t="shared" si="4"/>
        <v>0</v>
      </c>
      <c r="L45" s="111">
        <v>0</v>
      </c>
      <c r="M45" s="111">
        <v>0</v>
      </c>
      <c r="N45" s="111">
        <v>0</v>
      </c>
    </row>
    <row r="46" spans="1:14" s="103" customFormat="1" ht="17.25" customHeight="1">
      <c r="A46" s="109">
        <v>37</v>
      </c>
      <c r="B46" s="116" t="s">
        <v>431</v>
      </c>
      <c r="C46" s="111">
        <f t="shared" si="2"/>
        <v>4241793</v>
      </c>
      <c r="D46" s="111">
        <v>4241793</v>
      </c>
      <c r="E46" s="111">
        <v>0</v>
      </c>
      <c r="F46" s="111">
        <v>0</v>
      </c>
      <c r="G46" s="111">
        <v>0</v>
      </c>
      <c r="H46" s="111">
        <v>0</v>
      </c>
      <c r="I46" s="111">
        <v>0</v>
      </c>
      <c r="J46" s="111">
        <v>0</v>
      </c>
      <c r="K46" s="111">
        <f t="shared" si="4"/>
        <v>0</v>
      </c>
      <c r="L46" s="111">
        <v>0</v>
      </c>
      <c r="M46" s="111">
        <v>0</v>
      </c>
      <c r="N46" s="111">
        <v>0</v>
      </c>
    </row>
    <row r="47" spans="1:14" s="103" customFormat="1" ht="17.25" customHeight="1">
      <c r="A47" s="109">
        <v>38</v>
      </c>
      <c r="B47" s="116" t="s">
        <v>432</v>
      </c>
      <c r="C47" s="111">
        <f t="shared" si="2"/>
        <v>2856570</v>
      </c>
      <c r="D47" s="111">
        <v>2856570</v>
      </c>
      <c r="E47" s="111">
        <v>0</v>
      </c>
      <c r="F47" s="111">
        <v>0</v>
      </c>
      <c r="G47" s="111">
        <v>0</v>
      </c>
      <c r="H47" s="111">
        <v>0</v>
      </c>
      <c r="I47" s="111">
        <v>0</v>
      </c>
      <c r="J47" s="111">
        <v>0</v>
      </c>
      <c r="K47" s="111">
        <f t="shared" si="4"/>
        <v>0</v>
      </c>
      <c r="L47" s="111">
        <v>0</v>
      </c>
      <c r="M47" s="111">
        <v>0</v>
      </c>
      <c r="N47" s="111">
        <v>0</v>
      </c>
    </row>
    <row r="48" spans="1:14" s="103" customFormat="1" ht="17.25" customHeight="1">
      <c r="A48" s="109">
        <v>39</v>
      </c>
      <c r="B48" s="116" t="s">
        <v>433</v>
      </c>
      <c r="C48" s="111">
        <f t="shared" si="2"/>
        <v>2084000</v>
      </c>
      <c r="D48" s="111">
        <v>2084000</v>
      </c>
      <c r="E48" s="111">
        <v>0</v>
      </c>
      <c r="F48" s="111">
        <v>0</v>
      </c>
      <c r="G48" s="111">
        <v>0</v>
      </c>
      <c r="H48" s="111">
        <v>0</v>
      </c>
      <c r="I48" s="111">
        <v>0</v>
      </c>
      <c r="J48" s="111">
        <v>0</v>
      </c>
      <c r="K48" s="111">
        <f t="shared" si="4"/>
        <v>0</v>
      </c>
      <c r="L48" s="111">
        <v>0</v>
      </c>
      <c r="M48" s="111">
        <v>0</v>
      </c>
      <c r="N48" s="111">
        <v>0</v>
      </c>
    </row>
    <row r="49" spans="1:14" s="103" customFormat="1" ht="17.25" customHeight="1">
      <c r="A49" s="109">
        <v>40</v>
      </c>
      <c r="B49" s="116" t="s">
        <v>434</v>
      </c>
      <c r="C49" s="111">
        <f t="shared" si="2"/>
        <v>83500</v>
      </c>
      <c r="D49" s="111">
        <v>83500</v>
      </c>
      <c r="E49" s="111">
        <v>0</v>
      </c>
      <c r="F49" s="111">
        <v>0</v>
      </c>
      <c r="G49" s="111">
        <v>0</v>
      </c>
      <c r="H49" s="111">
        <v>0</v>
      </c>
      <c r="I49" s="111">
        <v>0</v>
      </c>
      <c r="J49" s="111">
        <v>0</v>
      </c>
      <c r="K49" s="111">
        <f t="shared" si="4"/>
        <v>0</v>
      </c>
      <c r="L49" s="111">
        <v>0</v>
      </c>
      <c r="M49" s="111">
        <v>0</v>
      </c>
      <c r="N49" s="111">
        <v>0</v>
      </c>
    </row>
    <row r="50" spans="1:14" s="103" customFormat="1" ht="17.25" customHeight="1">
      <c r="A50" s="109">
        <v>41</v>
      </c>
      <c r="B50" s="116" t="s">
        <v>435</v>
      </c>
      <c r="C50" s="111">
        <f t="shared" si="2"/>
        <v>89400</v>
      </c>
      <c r="D50" s="111">
        <v>89400</v>
      </c>
      <c r="E50" s="111">
        <v>0</v>
      </c>
      <c r="F50" s="111">
        <v>0</v>
      </c>
      <c r="G50" s="111">
        <v>0</v>
      </c>
      <c r="H50" s="111">
        <v>0</v>
      </c>
      <c r="I50" s="111">
        <v>0</v>
      </c>
      <c r="J50" s="111">
        <v>0</v>
      </c>
      <c r="K50" s="111">
        <f t="shared" si="4"/>
        <v>0</v>
      </c>
      <c r="L50" s="111">
        <v>0</v>
      </c>
      <c r="M50" s="111">
        <v>0</v>
      </c>
      <c r="N50" s="111">
        <v>0</v>
      </c>
    </row>
    <row r="51" spans="1:14" s="103" customFormat="1" ht="17.25" customHeight="1">
      <c r="A51" s="109">
        <v>42</v>
      </c>
      <c r="B51" s="116" t="s">
        <v>436</v>
      </c>
      <c r="C51" s="111">
        <f t="shared" si="2"/>
        <v>46500</v>
      </c>
      <c r="D51" s="111">
        <v>46500</v>
      </c>
      <c r="E51" s="111">
        <v>0</v>
      </c>
      <c r="F51" s="111">
        <v>0</v>
      </c>
      <c r="G51" s="111">
        <v>0</v>
      </c>
      <c r="H51" s="111">
        <v>0</v>
      </c>
      <c r="I51" s="111">
        <v>0</v>
      </c>
      <c r="J51" s="111">
        <v>0</v>
      </c>
      <c r="K51" s="111">
        <f t="shared" si="4"/>
        <v>0</v>
      </c>
      <c r="L51" s="111">
        <v>0</v>
      </c>
      <c r="M51" s="111">
        <v>0</v>
      </c>
      <c r="N51" s="111">
        <v>0</v>
      </c>
    </row>
    <row r="52" spans="1:14" s="103" customFormat="1" ht="17.25" customHeight="1">
      <c r="A52" s="109">
        <v>43</v>
      </c>
      <c r="B52" s="116" t="s">
        <v>437</v>
      </c>
      <c r="C52" s="111">
        <f t="shared" si="2"/>
        <v>53000</v>
      </c>
      <c r="D52" s="111">
        <v>53000</v>
      </c>
      <c r="E52" s="111">
        <v>0</v>
      </c>
      <c r="F52" s="111">
        <v>0</v>
      </c>
      <c r="G52" s="111">
        <v>0</v>
      </c>
      <c r="H52" s="111">
        <v>0</v>
      </c>
      <c r="I52" s="111">
        <v>0</v>
      </c>
      <c r="J52" s="111">
        <v>0</v>
      </c>
      <c r="K52" s="111">
        <f t="shared" si="4"/>
        <v>0</v>
      </c>
      <c r="L52" s="111">
        <v>0</v>
      </c>
      <c r="M52" s="111">
        <v>0</v>
      </c>
      <c r="N52" s="111">
        <v>0</v>
      </c>
    </row>
    <row r="53" spans="1:14" s="103" customFormat="1" ht="17.25" customHeight="1">
      <c r="A53" s="109">
        <v>44</v>
      </c>
      <c r="B53" s="116" t="s">
        <v>438</v>
      </c>
      <c r="C53" s="111">
        <f t="shared" si="2"/>
        <v>59000</v>
      </c>
      <c r="D53" s="111">
        <v>59000</v>
      </c>
      <c r="E53" s="111">
        <v>0</v>
      </c>
      <c r="F53" s="111">
        <v>0</v>
      </c>
      <c r="G53" s="111">
        <v>0</v>
      </c>
      <c r="H53" s="111">
        <v>0</v>
      </c>
      <c r="I53" s="111">
        <v>0</v>
      </c>
      <c r="J53" s="111">
        <v>0</v>
      </c>
      <c r="K53" s="111">
        <f t="shared" si="4"/>
        <v>0</v>
      </c>
      <c r="L53" s="111">
        <v>0</v>
      </c>
      <c r="M53" s="111">
        <v>0</v>
      </c>
      <c r="N53" s="111">
        <v>0</v>
      </c>
    </row>
    <row r="54" spans="1:14" s="103" customFormat="1" ht="17.25" customHeight="1">
      <c r="A54" s="109">
        <v>45</v>
      </c>
      <c r="B54" s="116" t="s">
        <v>439</v>
      </c>
      <c r="C54" s="111">
        <f t="shared" si="2"/>
        <v>23000</v>
      </c>
      <c r="D54" s="111">
        <v>23000</v>
      </c>
      <c r="E54" s="111">
        <v>0</v>
      </c>
      <c r="F54" s="111">
        <v>0</v>
      </c>
      <c r="G54" s="111">
        <v>0</v>
      </c>
      <c r="H54" s="111">
        <v>0</v>
      </c>
      <c r="I54" s="111">
        <v>0</v>
      </c>
      <c r="J54" s="111">
        <v>0</v>
      </c>
      <c r="K54" s="111">
        <f t="shared" si="4"/>
        <v>0</v>
      </c>
      <c r="L54" s="111">
        <v>0</v>
      </c>
      <c r="M54" s="111">
        <v>0</v>
      </c>
      <c r="N54" s="111">
        <v>0</v>
      </c>
    </row>
    <row r="55" spans="1:14" s="103" customFormat="1" ht="17.25" customHeight="1">
      <c r="A55" s="109">
        <v>46</v>
      </c>
      <c r="B55" s="116" t="s">
        <v>440</v>
      </c>
      <c r="C55" s="111">
        <f t="shared" si="2"/>
        <v>39000</v>
      </c>
      <c r="D55" s="111">
        <v>39000</v>
      </c>
      <c r="E55" s="111">
        <v>0</v>
      </c>
      <c r="F55" s="111">
        <v>0</v>
      </c>
      <c r="G55" s="111">
        <v>0</v>
      </c>
      <c r="H55" s="111">
        <v>0</v>
      </c>
      <c r="I55" s="111">
        <v>0</v>
      </c>
      <c r="J55" s="111">
        <v>0</v>
      </c>
      <c r="K55" s="111">
        <f t="shared" si="4"/>
        <v>0</v>
      </c>
      <c r="L55" s="111">
        <v>0</v>
      </c>
      <c r="M55" s="111">
        <v>0</v>
      </c>
      <c r="N55" s="111">
        <v>0</v>
      </c>
    </row>
    <row r="56" spans="1:14" s="103" customFormat="1" ht="17.25" customHeight="1">
      <c r="A56" s="109">
        <v>47</v>
      </c>
      <c r="B56" s="116" t="s">
        <v>441</v>
      </c>
      <c r="C56" s="111">
        <f t="shared" si="2"/>
        <v>57900</v>
      </c>
      <c r="D56" s="111">
        <v>57900</v>
      </c>
      <c r="E56" s="111">
        <v>0</v>
      </c>
      <c r="F56" s="111">
        <v>0</v>
      </c>
      <c r="G56" s="111">
        <v>0</v>
      </c>
      <c r="H56" s="111">
        <v>0</v>
      </c>
      <c r="I56" s="111">
        <v>0</v>
      </c>
      <c r="J56" s="111">
        <v>0</v>
      </c>
      <c r="K56" s="111">
        <f t="shared" si="4"/>
        <v>0</v>
      </c>
      <c r="L56" s="111">
        <v>0</v>
      </c>
      <c r="M56" s="111">
        <v>0</v>
      </c>
      <c r="N56" s="111">
        <v>0</v>
      </c>
    </row>
    <row r="57" spans="1:14" s="103" customFormat="1" ht="17.25" customHeight="1">
      <c r="A57" s="109">
        <v>48</v>
      </c>
      <c r="B57" s="116" t="s">
        <v>442</v>
      </c>
      <c r="C57" s="111">
        <f t="shared" si="2"/>
        <v>47200</v>
      </c>
      <c r="D57" s="111">
        <v>47200</v>
      </c>
      <c r="E57" s="111">
        <v>0</v>
      </c>
      <c r="F57" s="111">
        <v>0</v>
      </c>
      <c r="G57" s="111">
        <v>0</v>
      </c>
      <c r="H57" s="111">
        <v>0</v>
      </c>
      <c r="I57" s="111">
        <v>0</v>
      </c>
      <c r="J57" s="111">
        <v>0</v>
      </c>
      <c r="K57" s="111">
        <f t="shared" si="4"/>
        <v>0</v>
      </c>
      <c r="L57" s="111">
        <v>0</v>
      </c>
      <c r="M57" s="111">
        <v>0</v>
      </c>
      <c r="N57" s="111">
        <v>0</v>
      </c>
    </row>
    <row r="58" spans="1:14" s="103" customFormat="1" ht="17.25" customHeight="1">
      <c r="A58" s="109">
        <v>49</v>
      </c>
      <c r="B58" s="116" t="s">
        <v>443</v>
      </c>
      <c r="C58" s="111">
        <f t="shared" si="2"/>
        <v>35500</v>
      </c>
      <c r="D58" s="111">
        <v>35500</v>
      </c>
      <c r="E58" s="111">
        <v>0</v>
      </c>
      <c r="F58" s="111">
        <v>0</v>
      </c>
      <c r="G58" s="111">
        <v>0</v>
      </c>
      <c r="H58" s="111">
        <v>0</v>
      </c>
      <c r="I58" s="111">
        <v>0</v>
      </c>
      <c r="J58" s="111">
        <v>0</v>
      </c>
      <c r="K58" s="111">
        <f t="shared" si="4"/>
        <v>0</v>
      </c>
      <c r="L58" s="111">
        <v>0</v>
      </c>
      <c r="M58" s="111">
        <v>0</v>
      </c>
      <c r="N58" s="111">
        <v>0</v>
      </c>
    </row>
    <row r="59" spans="1:14" s="103" customFormat="1" ht="17.25" customHeight="1">
      <c r="A59" s="109">
        <v>50</v>
      </c>
      <c r="B59" s="116" t="s">
        <v>444</v>
      </c>
      <c r="C59" s="111">
        <f t="shared" si="2"/>
        <v>96100</v>
      </c>
      <c r="D59" s="111">
        <v>96100</v>
      </c>
      <c r="E59" s="111">
        <v>0</v>
      </c>
      <c r="F59" s="111">
        <v>0</v>
      </c>
      <c r="G59" s="111">
        <v>0</v>
      </c>
      <c r="H59" s="111">
        <v>0</v>
      </c>
      <c r="I59" s="111">
        <v>0</v>
      </c>
      <c r="J59" s="111">
        <v>0</v>
      </c>
      <c r="K59" s="111">
        <f t="shared" si="4"/>
        <v>0</v>
      </c>
      <c r="L59" s="111">
        <v>0</v>
      </c>
      <c r="M59" s="111">
        <v>0</v>
      </c>
      <c r="N59" s="111">
        <v>0</v>
      </c>
    </row>
    <row r="60" spans="1:14" s="103" customFormat="1" ht="17.25" customHeight="1">
      <c r="A60" s="109">
        <v>51</v>
      </c>
      <c r="B60" s="116" t="s">
        <v>445</v>
      </c>
      <c r="C60" s="111">
        <f t="shared" si="2"/>
        <v>113620</v>
      </c>
      <c r="D60" s="111">
        <v>113620</v>
      </c>
      <c r="E60" s="111">
        <v>0</v>
      </c>
      <c r="F60" s="111">
        <v>0</v>
      </c>
      <c r="G60" s="111">
        <v>0</v>
      </c>
      <c r="H60" s="111">
        <v>0</v>
      </c>
      <c r="I60" s="111">
        <v>0</v>
      </c>
      <c r="J60" s="111">
        <v>0</v>
      </c>
      <c r="K60" s="111">
        <f t="shared" si="4"/>
        <v>0</v>
      </c>
      <c r="L60" s="111">
        <v>0</v>
      </c>
      <c r="M60" s="111">
        <v>0</v>
      </c>
      <c r="N60" s="111">
        <v>0</v>
      </c>
    </row>
    <row r="61" spans="1:14" s="103" customFormat="1" ht="17.25" customHeight="1">
      <c r="A61" s="109">
        <v>52</v>
      </c>
      <c r="B61" s="116" t="s">
        <v>446</v>
      </c>
      <c r="C61" s="111">
        <f t="shared" si="2"/>
        <v>41100</v>
      </c>
      <c r="D61" s="111">
        <v>41100</v>
      </c>
      <c r="E61" s="111">
        <v>0</v>
      </c>
      <c r="F61" s="111">
        <v>0</v>
      </c>
      <c r="G61" s="111">
        <v>0</v>
      </c>
      <c r="H61" s="111">
        <v>0</v>
      </c>
      <c r="I61" s="111">
        <v>0</v>
      </c>
      <c r="J61" s="111">
        <v>0</v>
      </c>
      <c r="K61" s="111">
        <f t="shared" si="4"/>
        <v>0</v>
      </c>
      <c r="L61" s="111">
        <v>0</v>
      </c>
      <c r="M61" s="111">
        <v>0</v>
      </c>
      <c r="N61" s="111">
        <v>0</v>
      </c>
    </row>
    <row r="62" spans="1:14" s="103" customFormat="1" ht="17.25" customHeight="1">
      <c r="A62" s="109">
        <v>53</v>
      </c>
      <c r="B62" s="116" t="s">
        <v>447</v>
      </c>
      <c r="C62" s="111">
        <f t="shared" si="2"/>
        <v>30300</v>
      </c>
      <c r="D62" s="111">
        <v>30300</v>
      </c>
      <c r="E62" s="111">
        <v>0</v>
      </c>
      <c r="F62" s="111">
        <v>0</v>
      </c>
      <c r="G62" s="111">
        <v>0</v>
      </c>
      <c r="H62" s="111">
        <v>0</v>
      </c>
      <c r="I62" s="111">
        <v>0</v>
      </c>
      <c r="J62" s="111">
        <v>0</v>
      </c>
      <c r="K62" s="111">
        <f t="shared" si="4"/>
        <v>0</v>
      </c>
      <c r="L62" s="111">
        <v>0</v>
      </c>
      <c r="M62" s="111">
        <v>0</v>
      </c>
      <c r="N62" s="111">
        <v>0</v>
      </c>
    </row>
    <row r="63" spans="1:14" s="103" customFormat="1" ht="17.25" customHeight="1">
      <c r="A63" s="109">
        <v>54</v>
      </c>
      <c r="B63" s="116" t="s">
        <v>448</v>
      </c>
      <c r="C63" s="111">
        <f t="shared" si="2"/>
        <v>102000</v>
      </c>
      <c r="D63" s="111">
        <v>102000</v>
      </c>
      <c r="E63" s="111">
        <v>0</v>
      </c>
      <c r="F63" s="111">
        <v>0</v>
      </c>
      <c r="G63" s="111">
        <v>0</v>
      </c>
      <c r="H63" s="111">
        <v>0</v>
      </c>
      <c r="I63" s="111">
        <v>0</v>
      </c>
      <c r="J63" s="111">
        <v>0</v>
      </c>
      <c r="K63" s="111">
        <f t="shared" si="4"/>
        <v>0</v>
      </c>
      <c r="L63" s="111">
        <v>0</v>
      </c>
      <c r="M63" s="111">
        <v>0</v>
      </c>
      <c r="N63" s="111">
        <v>0</v>
      </c>
    </row>
    <row r="64" spans="1:14" s="103" customFormat="1" ht="17.25" customHeight="1">
      <c r="A64" s="109">
        <v>55</v>
      </c>
      <c r="B64" s="116" t="s">
        <v>449</v>
      </c>
      <c r="C64" s="111">
        <f t="shared" si="2"/>
        <v>12000</v>
      </c>
      <c r="D64" s="111">
        <v>12000</v>
      </c>
      <c r="E64" s="111">
        <v>0</v>
      </c>
      <c r="F64" s="111">
        <v>0</v>
      </c>
      <c r="G64" s="111">
        <v>0</v>
      </c>
      <c r="H64" s="111">
        <v>0</v>
      </c>
      <c r="I64" s="111">
        <v>0</v>
      </c>
      <c r="J64" s="111">
        <v>0</v>
      </c>
      <c r="K64" s="111">
        <f t="shared" si="4"/>
        <v>0</v>
      </c>
      <c r="L64" s="111">
        <v>0</v>
      </c>
      <c r="M64" s="111">
        <v>0</v>
      </c>
      <c r="N64" s="111">
        <v>0</v>
      </c>
    </row>
    <row r="65" spans="1:14" s="103" customFormat="1" ht="17.25" customHeight="1">
      <c r="A65" s="109">
        <v>56</v>
      </c>
      <c r="B65" s="116" t="s">
        <v>450</v>
      </c>
      <c r="C65" s="111">
        <f t="shared" si="2"/>
        <v>10000</v>
      </c>
      <c r="D65" s="111">
        <v>10000</v>
      </c>
      <c r="E65" s="111">
        <v>0</v>
      </c>
      <c r="F65" s="111">
        <v>0</v>
      </c>
      <c r="G65" s="111">
        <v>0</v>
      </c>
      <c r="H65" s="111">
        <v>0</v>
      </c>
      <c r="I65" s="111">
        <v>0</v>
      </c>
      <c r="J65" s="111">
        <v>0</v>
      </c>
      <c r="K65" s="111">
        <f t="shared" si="4"/>
        <v>0</v>
      </c>
      <c r="L65" s="111">
        <v>0</v>
      </c>
      <c r="M65" s="111">
        <v>0</v>
      </c>
      <c r="N65" s="111">
        <v>0</v>
      </c>
    </row>
    <row r="66" spans="1:14" s="103" customFormat="1" ht="17.25" customHeight="1">
      <c r="A66" s="109">
        <v>57</v>
      </c>
      <c r="B66" s="116" t="s">
        <v>451</v>
      </c>
      <c r="C66" s="111">
        <f t="shared" si="2"/>
        <v>51000</v>
      </c>
      <c r="D66" s="111">
        <v>51000</v>
      </c>
      <c r="E66" s="111">
        <v>0</v>
      </c>
      <c r="F66" s="111">
        <v>0</v>
      </c>
      <c r="G66" s="111">
        <v>0</v>
      </c>
      <c r="H66" s="111">
        <v>0</v>
      </c>
      <c r="I66" s="111">
        <v>0</v>
      </c>
      <c r="J66" s="111">
        <v>0</v>
      </c>
      <c r="K66" s="111">
        <f t="shared" si="4"/>
        <v>0</v>
      </c>
      <c r="L66" s="111">
        <v>0</v>
      </c>
      <c r="M66" s="111">
        <v>0</v>
      </c>
      <c r="N66" s="111">
        <v>0</v>
      </c>
    </row>
    <row r="67" spans="1:14" s="103" customFormat="1" ht="17.25" customHeight="1">
      <c r="A67" s="109">
        <v>58</v>
      </c>
      <c r="B67" s="116" t="s">
        <v>452</v>
      </c>
      <c r="C67" s="111">
        <f t="shared" si="2"/>
        <v>141680</v>
      </c>
      <c r="D67" s="111">
        <v>141680</v>
      </c>
      <c r="E67" s="111">
        <v>0</v>
      </c>
      <c r="F67" s="111">
        <v>0</v>
      </c>
      <c r="G67" s="111">
        <v>0</v>
      </c>
      <c r="H67" s="111">
        <v>0</v>
      </c>
      <c r="I67" s="111">
        <v>0</v>
      </c>
      <c r="J67" s="111">
        <v>0</v>
      </c>
      <c r="K67" s="111">
        <f t="shared" si="4"/>
        <v>0</v>
      </c>
      <c r="L67" s="111">
        <v>0</v>
      </c>
      <c r="M67" s="111">
        <v>0</v>
      </c>
      <c r="N67" s="111">
        <v>0</v>
      </c>
    </row>
    <row r="68" spans="1:14" s="103" customFormat="1" ht="17.25" customHeight="1">
      <c r="A68" s="109">
        <v>59</v>
      </c>
      <c r="B68" s="116" t="s">
        <v>453</v>
      </c>
      <c r="C68" s="111">
        <f t="shared" si="2"/>
        <v>22000</v>
      </c>
      <c r="D68" s="111">
        <v>22000</v>
      </c>
      <c r="E68" s="111">
        <v>0</v>
      </c>
      <c r="F68" s="111">
        <v>0</v>
      </c>
      <c r="G68" s="111">
        <v>0</v>
      </c>
      <c r="H68" s="111">
        <v>0</v>
      </c>
      <c r="I68" s="111">
        <v>0</v>
      </c>
      <c r="J68" s="111">
        <v>0</v>
      </c>
      <c r="K68" s="111">
        <f t="shared" si="4"/>
        <v>0</v>
      </c>
      <c r="L68" s="111">
        <v>0</v>
      </c>
      <c r="M68" s="111">
        <v>0</v>
      </c>
      <c r="N68" s="111">
        <v>0</v>
      </c>
    </row>
    <row r="69" spans="1:14" s="103" customFormat="1" ht="17.25" customHeight="1">
      <c r="A69" s="109">
        <v>60</v>
      </c>
      <c r="B69" s="116" t="s">
        <v>454</v>
      </c>
      <c r="C69" s="111">
        <f t="shared" si="2"/>
        <v>8200</v>
      </c>
      <c r="D69" s="111">
        <v>8200</v>
      </c>
      <c r="E69" s="111">
        <v>0</v>
      </c>
      <c r="F69" s="111">
        <v>0</v>
      </c>
      <c r="G69" s="111">
        <v>0</v>
      </c>
      <c r="H69" s="111">
        <v>0</v>
      </c>
      <c r="I69" s="111">
        <v>0</v>
      </c>
      <c r="J69" s="111">
        <v>0</v>
      </c>
      <c r="K69" s="111">
        <f t="shared" si="4"/>
        <v>0</v>
      </c>
      <c r="L69" s="111">
        <v>0</v>
      </c>
      <c r="M69" s="111">
        <v>0</v>
      </c>
      <c r="N69" s="111">
        <v>0</v>
      </c>
    </row>
    <row r="70" spans="1:14" s="103" customFormat="1" ht="17.25" customHeight="1">
      <c r="A70" s="109">
        <v>61</v>
      </c>
      <c r="B70" s="116" t="s">
        <v>455</v>
      </c>
      <c r="C70" s="111">
        <f t="shared" si="2"/>
        <v>36500</v>
      </c>
      <c r="D70" s="111">
        <v>36500</v>
      </c>
      <c r="E70" s="111">
        <v>0</v>
      </c>
      <c r="F70" s="111">
        <v>0</v>
      </c>
      <c r="G70" s="111">
        <v>0</v>
      </c>
      <c r="H70" s="111">
        <v>0</v>
      </c>
      <c r="I70" s="111">
        <v>0</v>
      </c>
      <c r="J70" s="111">
        <v>0</v>
      </c>
      <c r="K70" s="111">
        <f t="shared" si="4"/>
        <v>0</v>
      </c>
      <c r="L70" s="111">
        <v>0</v>
      </c>
      <c r="M70" s="111">
        <v>0</v>
      </c>
      <c r="N70" s="111">
        <v>0</v>
      </c>
    </row>
    <row r="71" spans="1:14" s="103" customFormat="1" ht="17.25" customHeight="1">
      <c r="A71" s="109">
        <v>62</v>
      </c>
      <c r="B71" s="116" t="s">
        <v>456</v>
      </c>
      <c r="C71" s="111">
        <f t="shared" si="2"/>
        <v>100000</v>
      </c>
      <c r="D71" s="111">
        <v>100000</v>
      </c>
      <c r="E71" s="111">
        <v>0</v>
      </c>
      <c r="F71" s="111">
        <v>0</v>
      </c>
      <c r="G71" s="111">
        <v>0</v>
      </c>
      <c r="H71" s="111">
        <v>0</v>
      </c>
      <c r="I71" s="111">
        <v>0</v>
      </c>
      <c r="J71" s="111">
        <v>0</v>
      </c>
      <c r="K71" s="111">
        <f t="shared" si="4"/>
        <v>0</v>
      </c>
      <c r="L71" s="111">
        <v>0</v>
      </c>
      <c r="M71" s="111">
        <v>0</v>
      </c>
      <c r="N71" s="111">
        <v>0</v>
      </c>
    </row>
    <row r="72" spans="1:14" s="103" customFormat="1" ht="17.25" customHeight="1">
      <c r="A72" s="109">
        <v>63</v>
      </c>
      <c r="B72" s="116" t="s">
        <v>457</v>
      </c>
      <c r="C72" s="111">
        <f t="shared" si="2"/>
        <v>63500</v>
      </c>
      <c r="D72" s="111">
        <v>63500</v>
      </c>
      <c r="E72" s="111">
        <v>0</v>
      </c>
      <c r="F72" s="111">
        <v>0</v>
      </c>
      <c r="G72" s="111">
        <v>0</v>
      </c>
      <c r="H72" s="111">
        <v>0</v>
      </c>
      <c r="I72" s="111">
        <v>0</v>
      </c>
      <c r="J72" s="111">
        <v>0</v>
      </c>
      <c r="K72" s="111">
        <f t="shared" si="4"/>
        <v>0</v>
      </c>
      <c r="L72" s="111">
        <v>0</v>
      </c>
      <c r="M72" s="111">
        <v>0</v>
      </c>
      <c r="N72" s="111">
        <v>0</v>
      </c>
    </row>
    <row r="73" spans="1:14" s="103" customFormat="1" ht="17.25" customHeight="1">
      <c r="A73" s="109">
        <v>64</v>
      </c>
      <c r="B73" s="116" t="s">
        <v>458</v>
      </c>
      <c r="C73" s="111">
        <f t="shared" si="2"/>
        <v>10000</v>
      </c>
      <c r="D73" s="111">
        <v>10000</v>
      </c>
      <c r="E73" s="111">
        <v>0</v>
      </c>
      <c r="F73" s="111">
        <v>0</v>
      </c>
      <c r="G73" s="111">
        <v>0</v>
      </c>
      <c r="H73" s="111">
        <v>0</v>
      </c>
      <c r="I73" s="111">
        <v>0</v>
      </c>
      <c r="J73" s="111">
        <v>0</v>
      </c>
      <c r="K73" s="111">
        <f t="shared" si="4"/>
        <v>0</v>
      </c>
      <c r="L73" s="111">
        <v>0</v>
      </c>
      <c r="M73" s="111">
        <v>0</v>
      </c>
      <c r="N73" s="111">
        <v>0</v>
      </c>
    </row>
    <row r="74" spans="1:14" s="103" customFormat="1" ht="25.5">
      <c r="A74" s="109">
        <v>65</v>
      </c>
      <c r="B74" s="116" t="s">
        <v>459</v>
      </c>
      <c r="C74" s="111">
        <f t="shared" si="2"/>
        <v>100000</v>
      </c>
      <c r="D74" s="111">
        <v>100000</v>
      </c>
      <c r="E74" s="111">
        <v>0</v>
      </c>
      <c r="F74" s="111">
        <v>0</v>
      </c>
      <c r="G74" s="111">
        <v>0</v>
      </c>
      <c r="H74" s="111">
        <v>0</v>
      </c>
      <c r="I74" s="111">
        <v>0</v>
      </c>
      <c r="J74" s="111">
        <v>0</v>
      </c>
      <c r="K74" s="111">
        <f t="shared" si="4"/>
        <v>0</v>
      </c>
      <c r="L74" s="111">
        <v>0</v>
      </c>
      <c r="M74" s="111">
        <v>0</v>
      </c>
      <c r="N74" s="111">
        <v>0</v>
      </c>
    </row>
    <row r="75" spans="1:14" s="103" customFormat="1" ht="38.25">
      <c r="A75" s="109">
        <v>66</v>
      </c>
      <c r="B75" s="116" t="s">
        <v>460</v>
      </c>
      <c r="C75" s="111">
        <f t="shared" ref="C75:C105" si="5">SUM(D75:J75)+K75+N75</f>
        <v>537904</v>
      </c>
      <c r="D75" s="111">
        <v>537904</v>
      </c>
      <c r="E75" s="111">
        <v>0</v>
      </c>
      <c r="F75" s="111">
        <v>0</v>
      </c>
      <c r="G75" s="111">
        <v>0</v>
      </c>
      <c r="H75" s="111">
        <v>0</v>
      </c>
      <c r="I75" s="111">
        <v>0</v>
      </c>
      <c r="J75" s="111">
        <v>0</v>
      </c>
      <c r="K75" s="111">
        <f t="shared" si="4"/>
        <v>0</v>
      </c>
      <c r="L75" s="111">
        <v>0</v>
      </c>
      <c r="M75" s="111">
        <v>0</v>
      </c>
      <c r="N75" s="111">
        <v>0</v>
      </c>
    </row>
    <row r="76" spans="1:14" s="103" customFormat="1" ht="51">
      <c r="A76" s="109">
        <v>67</v>
      </c>
      <c r="B76" s="173" t="s">
        <v>344</v>
      </c>
      <c r="C76" s="111">
        <f t="shared" si="5"/>
        <v>1094135</v>
      </c>
      <c r="D76" s="111">
        <v>0</v>
      </c>
      <c r="E76" s="111">
        <v>1094135</v>
      </c>
      <c r="F76" s="111">
        <v>0</v>
      </c>
      <c r="G76" s="111">
        <v>0</v>
      </c>
      <c r="H76" s="111">
        <v>0</v>
      </c>
      <c r="I76" s="111">
        <v>0</v>
      </c>
      <c r="J76" s="111">
        <v>0</v>
      </c>
      <c r="K76" s="111">
        <f t="shared" si="4"/>
        <v>0</v>
      </c>
      <c r="L76" s="111">
        <v>0</v>
      </c>
      <c r="M76" s="111">
        <v>0</v>
      </c>
      <c r="N76" s="111">
        <v>0</v>
      </c>
    </row>
    <row r="77" spans="1:14" s="103" customFormat="1" ht="36" customHeight="1">
      <c r="A77" s="109">
        <v>68</v>
      </c>
      <c r="B77" s="173" t="s">
        <v>345</v>
      </c>
      <c r="C77" s="111">
        <f t="shared" si="5"/>
        <v>24500</v>
      </c>
      <c r="D77" s="111">
        <v>0</v>
      </c>
      <c r="E77" s="111">
        <v>24500</v>
      </c>
      <c r="F77" s="111">
        <v>0</v>
      </c>
      <c r="G77" s="111">
        <v>0</v>
      </c>
      <c r="H77" s="111">
        <v>0</v>
      </c>
      <c r="I77" s="111">
        <v>0</v>
      </c>
      <c r="J77" s="111">
        <v>0</v>
      </c>
      <c r="K77" s="111">
        <f t="shared" si="4"/>
        <v>0</v>
      </c>
      <c r="L77" s="111">
        <v>0</v>
      </c>
      <c r="M77" s="111">
        <v>0</v>
      </c>
      <c r="N77" s="111">
        <v>0</v>
      </c>
    </row>
    <row r="78" spans="1:14" s="103" customFormat="1" ht="51">
      <c r="A78" s="109">
        <v>69</v>
      </c>
      <c r="B78" s="173" t="s">
        <v>347</v>
      </c>
      <c r="C78" s="111">
        <f t="shared" si="5"/>
        <v>502575</v>
      </c>
      <c r="D78" s="111">
        <v>0</v>
      </c>
      <c r="E78" s="111">
        <v>502575</v>
      </c>
      <c r="F78" s="111">
        <v>0</v>
      </c>
      <c r="G78" s="111">
        <v>0</v>
      </c>
      <c r="H78" s="111">
        <v>0</v>
      </c>
      <c r="I78" s="111">
        <v>0</v>
      </c>
      <c r="J78" s="111">
        <v>0</v>
      </c>
      <c r="K78" s="111">
        <f t="shared" si="4"/>
        <v>0</v>
      </c>
      <c r="L78" s="111">
        <v>0</v>
      </c>
      <c r="M78" s="111">
        <v>0</v>
      </c>
      <c r="N78" s="111">
        <v>0</v>
      </c>
    </row>
    <row r="79" spans="1:14" s="103" customFormat="1" ht="19.5" customHeight="1">
      <c r="A79" s="109">
        <v>70</v>
      </c>
      <c r="B79" s="173" t="s">
        <v>348</v>
      </c>
      <c r="C79" s="111">
        <f t="shared" si="5"/>
        <v>63906</v>
      </c>
      <c r="D79" s="111">
        <v>0</v>
      </c>
      <c r="E79" s="111">
        <v>63906</v>
      </c>
      <c r="F79" s="111">
        <v>0</v>
      </c>
      <c r="G79" s="111">
        <v>0</v>
      </c>
      <c r="H79" s="111">
        <v>0</v>
      </c>
      <c r="I79" s="111">
        <v>0</v>
      </c>
      <c r="J79" s="111">
        <v>0</v>
      </c>
      <c r="K79" s="111">
        <f t="shared" si="4"/>
        <v>0</v>
      </c>
      <c r="L79" s="111">
        <v>0</v>
      </c>
      <c r="M79" s="111">
        <v>0</v>
      </c>
      <c r="N79" s="111">
        <v>0</v>
      </c>
    </row>
    <row r="80" spans="1:14" s="103" customFormat="1" ht="38.25">
      <c r="A80" s="109">
        <v>71</v>
      </c>
      <c r="B80" s="173" t="s">
        <v>350</v>
      </c>
      <c r="C80" s="111">
        <f t="shared" si="5"/>
        <v>4000</v>
      </c>
      <c r="D80" s="111">
        <v>0</v>
      </c>
      <c r="E80" s="111">
        <v>4000</v>
      </c>
      <c r="F80" s="111">
        <v>0</v>
      </c>
      <c r="G80" s="111">
        <v>0</v>
      </c>
      <c r="H80" s="111">
        <v>0</v>
      </c>
      <c r="I80" s="111">
        <v>0</v>
      </c>
      <c r="J80" s="111">
        <v>0</v>
      </c>
      <c r="K80" s="111">
        <f t="shared" si="4"/>
        <v>0</v>
      </c>
      <c r="L80" s="111">
        <v>0</v>
      </c>
      <c r="M80" s="111">
        <v>0</v>
      </c>
      <c r="N80" s="111">
        <v>0</v>
      </c>
    </row>
    <row r="81" spans="1:14" s="103" customFormat="1" ht="21.75" customHeight="1">
      <c r="A81" s="109">
        <v>72</v>
      </c>
      <c r="B81" s="173" t="s">
        <v>161</v>
      </c>
      <c r="C81" s="111">
        <f t="shared" si="5"/>
        <v>90000</v>
      </c>
      <c r="D81" s="111">
        <v>0</v>
      </c>
      <c r="E81" s="111">
        <v>90000</v>
      </c>
      <c r="F81" s="111">
        <v>0</v>
      </c>
      <c r="G81" s="111">
        <v>0</v>
      </c>
      <c r="H81" s="111">
        <v>0</v>
      </c>
      <c r="I81" s="111">
        <v>0</v>
      </c>
      <c r="J81" s="111">
        <v>0</v>
      </c>
      <c r="K81" s="111">
        <f t="shared" si="4"/>
        <v>0</v>
      </c>
      <c r="L81" s="111">
        <v>0</v>
      </c>
      <c r="M81" s="111">
        <v>0</v>
      </c>
      <c r="N81" s="111">
        <v>0</v>
      </c>
    </row>
    <row r="82" spans="1:14" s="103" customFormat="1" ht="25.5">
      <c r="A82" s="109">
        <v>73</v>
      </c>
      <c r="B82" s="173" t="s">
        <v>352</v>
      </c>
      <c r="C82" s="111">
        <f t="shared" si="5"/>
        <v>210000</v>
      </c>
      <c r="D82" s="111">
        <v>0</v>
      </c>
      <c r="E82" s="111">
        <v>210000</v>
      </c>
      <c r="F82" s="111">
        <v>0</v>
      </c>
      <c r="G82" s="111">
        <v>0</v>
      </c>
      <c r="H82" s="111">
        <v>0</v>
      </c>
      <c r="I82" s="111">
        <v>0</v>
      </c>
      <c r="J82" s="111">
        <v>0</v>
      </c>
      <c r="K82" s="111">
        <f t="shared" si="4"/>
        <v>0</v>
      </c>
      <c r="L82" s="111">
        <v>0</v>
      </c>
      <c r="M82" s="111">
        <v>0</v>
      </c>
      <c r="N82" s="111">
        <v>0</v>
      </c>
    </row>
    <row r="83" spans="1:14" s="103" customFormat="1" ht="25.5">
      <c r="A83" s="109">
        <v>74</v>
      </c>
      <c r="B83" s="173" t="s">
        <v>353</v>
      </c>
      <c r="C83" s="111">
        <f t="shared" si="5"/>
        <v>619</v>
      </c>
      <c r="D83" s="111">
        <v>0</v>
      </c>
      <c r="E83" s="111">
        <v>619</v>
      </c>
      <c r="F83" s="111">
        <v>0</v>
      </c>
      <c r="G83" s="111">
        <v>0</v>
      </c>
      <c r="H83" s="111">
        <v>0</v>
      </c>
      <c r="I83" s="111">
        <v>0</v>
      </c>
      <c r="J83" s="111">
        <v>0</v>
      </c>
      <c r="K83" s="111">
        <f t="shared" si="4"/>
        <v>0</v>
      </c>
      <c r="L83" s="111">
        <v>0</v>
      </c>
      <c r="M83" s="111">
        <v>0</v>
      </c>
      <c r="N83" s="111">
        <v>0</v>
      </c>
    </row>
    <row r="84" spans="1:14" s="103" customFormat="1" ht="25.5">
      <c r="A84" s="109">
        <v>75</v>
      </c>
      <c r="B84" s="173" t="s">
        <v>354</v>
      </c>
      <c r="C84" s="111">
        <f t="shared" si="5"/>
        <v>2367</v>
      </c>
      <c r="D84" s="111">
        <v>0</v>
      </c>
      <c r="E84" s="111">
        <v>2367</v>
      </c>
      <c r="F84" s="111">
        <v>0</v>
      </c>
      <c r="G84" s="111">
        <v>0</v>
      </c>
      <c r="H84" s="111">
        <v>0</v>
      </c>
      <c r="I84" s="111">
        <v>0</v>
      </c>
      <c r="J84" s="111">
        <v>0</v>
      </c>
      <c r="K84" s="111">
        <f t="shared" si="4"/>
        <v>0</v>
      </c>
      <c r="L84" s="111">
        <v>0</v>
      </c>
      <c r="M84" s="111">
        <v>0</v>
      </c>
      <c r="N84" s="111">
        <v>0</v>
      </c>
    </row>
    <row r="85" spans="1:14" s="103" customFormat="1" ht="25.5">
      <c r="A85" s="109">
        <v>76</v>
      </c>
      <c r="B85" s="173" t="s">
        <v>355</v>
      </c>
      <c r="C85" s="111">
        <f t="shared" si="5"/>
        <v>4581</v>
      </c>
      <c r="D85" s="111">
        <v>0</v>
      </c>
      <c r="E85" s="111">
        <v>4581</v>
      </c>
      <c r="F85" s="111">
        <v>0</v>
      </c>
      <c r="G85" s="111">
        <v>0</v>
      </c>
      <c r="H85" s="111">
        <v>0</v>
      </c>
      <c r="I85" s="111">
        <v>0</v>
      </c>
      <c r="J85" s="111">
        <v>0</v>
      </c>
      <c r="K85" s="111">
        <f t="shared" si="4"/>
        <v>0</v>
      </c>
      <c r="L85" s="111">
        <v>0</v>
      </c>
      <c r="M85" s="111">
        <v>0</v>
      </c>
      <c r="N85" s="111">
        <v>0</v>
      </c>
    </row>
    <row r="86" spans="1:14" s="103" customFormat="1" ht="36.75" customHeight="1">
      <c r="A86" s="109">
        <v>77</v>
      </c>
      <c r="B86" s="173" t="s">
        <v>356</v>
      </c>
      <c r="C86" s="111">
        <f t="shared" si="5"/>
        <v>41277</v>
      </c>
      <c r="D86" s="111">
        <v>0</v>
      </c>
      <c r="E86" s="111">
        <v>41277</v>
      </c>
      <c r="F86" s="111">
        <v>0</v>
      </c>
      <c r="G86" s="111">
        <v>0</v>
      </c>
      <c r="H86" s="111">
        <v>0</v>
      </c>
      <c r="I86" s="111">
        <v>0</v>
      </c>
      <c r="J86" s="111">
        <v>0</v>
      </c>
      <c r="K86" s="111">
        <f t="shared" si="4"/>
        <v>0</v>
      </c>
      <c r="L86" s="111">
        <v>0</v>
      </c>
      <c r="M86" s="111">
        <v>0</v>
      </c>
      <c r="N86" s="111">
        <v>0</v>
      </c>
    </row>
    <row r="87" spans="1:14" s="103" customFormat="1" ht="36" customHeight="1">
      <c r="A87" s="109">
        <v>78</v>
      </c>
      <c r="B87" s="173" t="s">
        <v>357</v>
      </c>
      <c r="C87" s="111">
        <f t="shared" si="5"/>
        <v>1536615</v>
      </c>
      <c r="D87" s="111">
        <v>0</v>
      </c>
      <c r="E87" s="111">
        <v>1536615</v>
      </c>
      <c r="F87" s="111">
        <v>0</v>
      </c>
      <c r="G87" s="111">
        <v>0</v>
      </c>
      <c r="H87" s="111">
        <v>0</v>
      </c>
      <c r="I87" s="111">
        <v>0</v>
      </c>
      <c r="J87" s="111">
        <v>0</v>
      </c>
      <c r="K87" s="111">
        <f t="shared" si="4"/>
        <v>0</v>
      </c>
      <c r="L87" s="111">
        <v>0</v>
      </c>
      <c r="M87" s="111">
        <v>0</v>
      </c>
      <c r="N87" s="111">
        <v>0</v>
      </c>
    </row>
    <row r="88" spans="1:14" s="103" customFormat="1" ht="21.75" customHeight="1">
      <c r="A88" s="109">
        <v>79</v>
      </c>
      <c r="B88" s="173" t="s">
        <v>358</v>
      </c>
      <c r="C88" s="111">
        <f t="shared" si="5"/>
        <v>40245</v>
      </c>
      <c r="D88" s="111">
        <v>0</v>
      </c>
      <c r="E88" s="111">
        <v>40245</v>
      </c>
      <c r="F88" s="111">
        <v>0</v>
      </c>
      <c r="G88" s="111">
        <v>0</v>
      </c>
      <c r="H88" s="111">
        <v>0</v>
      </c>
      <c r="I88" s="111">
        <v>0</v>
      </c>
      <c r="J88" s="111">
        <v>0</v>
      </c>
      <c r="K88" s="111">
        <f t="shared" si="4"/>
        <v>0</v>
      </c>
      <c r="L88" s="111">
        <v>0</v>
      </c>
      <c r="M88" s="111">
        <v>0</v>
      </c>
      <c r="N88" s="111">
        <v>0</v>
      </c>
    </row>
    <row r="89" spans="1:14" s="103" customFormat="1" ht="22.5" customHeight="1">
      <c r="A89" s="109">
        <v>80</v>
      </c>
      <c r="B89" s="173" t="s">
        <v>359</v>
      </c>
      <c r="C89" s="111">
        <f t="shared" si="5"/>
        <v>567009</v>
      </c>
      <c r="D89" s="111">
        <v>0</v>
      </c>
      <c r="E89" s="111">
        <v>567009</v>
      </c>
      <c r="F89" s="111">
        <v>0</v>
      </c>
      <c r="G89" s="111">
        <v>0</v>
      </c>
      <c r="H89" s="111">
        <v>0</v>
      </c>
      <c r="I89" s="111">
        <v>0</v>
      </c>
      <c r="J89" s="111">
        <v>0</v>
      </c>
      <c r="K89" s="111">
        <f t="shared" si="4"/>
        <v>0</v>
      </c>
      <c r="L89" s="111">
        <v>0</v>
      </c>
      <c r="M89" s="111">
        <v>0</v>
      </c>
      <c r="N89" s="111">
        <v>0</v>
      </c>
    </row>
    <row r="90" spans="1:14" s="103" customFormat="1" ht="23.25" customHeight="1">
      <c r="A90" s="109">
        <v>81</v>
      </c>
      <c r="B90" s="173" t="s">
        <v>360</v>
      </c>
      <c r="C90" s="111">
        <f t="shared" si="5"/>
        <v>46000</v>
      </c>
      <c r="D90" s="111">
        <v>0</v>
      </c>
      <c r="E90" s="111">
        <v>46000</v>
      </c>
      <c r="F90" s="111">
        <v>0</v>
      </c>
      <c r="G90" s="111">
        <v>0</v>
      </c>
      <c r="H90" s="111">
        <v>0</v>
      </c>
      <c r="I90" s="111">
        <v>0</v>
      </c>
      <c r="J90" s="111">
        <v>0</v>
      </c>
      <c r="K90" s="111">
        <f t="shared" si="4"/>
        <v>0</v>
      </c>
      <c r="L90" s="111">
        <v>0</v>
      </c>
      <c r="M90" s="111">
        <v>0</v>
      </c>
      <c r="N90" s="111">
        <v>0</v>
      </c>
    </row>
    <row r="91" spans="1:14" s="103" customFormat="1" ht="21.75" customHeight="1">
      <c r="A91" s="109">
        <v>82</v>
      </c>
      <c r="B91" s="173" t="s">
        <v>361</v>
      </c>
      <c r="C91" s="111">
        <f t="shared" si="5"/>
        <v>3050</v>
      </c>
      <c r="D91" s="111">
        <v>0</v>
      </c>
      <c r="E91" s="111">
        <v>3050</v>
      </c>
      <c r="F91" s="111">
        <v>0</v>
      </c>
      <c r="G91" s="111">
        <v>0</v>
      </c>
      <c r="H91" s="111">
        <v>0</v>
      </c>
      <c r="I91" s="111">
        <v>0</v>
      </c>
      <c r="J91" s="111">
        <v>0</v>
      </c>
      <c r="K91" s="111">
        <f t="shared" si="4"/>
        <v>0</v>
      </c>
      <c r="L91" s="111">
        <v>0</v>
      </c>
      <c r="M91" s="111">
        <v>0</v>
      </c>
      <c r="N91" s="111">
        <v>0</v>
      </c>
    </row>
    <row r="92" spans="1:14" s="103" customFormat="1" ht="36.75" customHeight="1">
      <c r="A92" s="109">
        <v>83</v>
      </c>
      <c r="B92" s="173" t="s">
        <v>362</v>
      </c>
      <c r="C92" s="111">
        <f t="shared" si="5"/>
        <v>30420</v>
      </c>
      <c r="D92" s="111">
        <v>0</v>
      </c>
      <c r="E92" s="111">
        <v>30420</v>
      </c>
      <c r="F92" s="111">
        <v>0</v>
      </c>
      <c r="G92" s="111">
        <v>0</v>
      </c>
      <c r="H92" s="111">
        <v>0</v>
      </c>
      <c r="I92" s="111">
        <v>0</v>
      </c>
      <c r="J92" s="111">
        <v>0</v>
      </c>
      <c r="K92" s="111">
        <f t="shared" si="4"/>
        <v>0</v>
      </c>
      <c r="L92" s="111">
        <v>0</v>
      </c>
      <c r="M92" s="111">
        <v>0</v>
      </c>
      <c r="N92" s="111">
        <v>0</v>
      </c>
    </row>
    <row r="93" spans="1:14" s="103" customFormat="1" ht="22.5" customHeight="1">
      <c r="A93" s="109">
        <v>84</v>
      </c>
      <c r="B93" s="173" t="s">
        <v>363</v>
      </c>
      <c r="C93" s="111">
        <f t="shared" si="5"/>
        <v>333803</v>
      </c>
      <c r="D93" s="111">
        <v>0</v>
      </c>
      <c r="E93" s="111">
        <v>333803</v>
      </c>
      <c r="F93" s="111">
        <v>0</v>
      </c>
      <c r="G93" s="111">
        <v>0</v>
      </c>
      <c r="H93" s="111">
        <v>0</v>
      </c>
      <c r="I93" s="111">
        <v>0</v>
      </c>
      <c r="J93" s="111">
        <v>0</v>
      </c>
      <c r="K93" s="111">
        <f t="shared" si="4"/>
        <v>0</v>
      </c>
      <c r="L93" s="111">
        <v>0</v>
      </c>
      <c r="M93" s="111">
        <v>0</v>
      </c>
      <c r="N93" s="111">
        <v>0</v>
      </c>
    </row>
    <row r="94" spans="1:14" s="103" customFormat="1" ht="30.75" customHeight="1">
      <c r="A94" s="109">
        <v>85</v>
      </c>
      <c r="B94" s="173" t="s">
        <v>364</v>
      </c>
      <c r="C94" s="111">
        <f t="shared" si="5"/>
        <v>10000</v>
      </c>
      <c r="D94" s="111">
        <v>0</v>
      </c>
      <c r="E94" s="111">
        <v>10000</v>
      </c>
      <c r="F94" s="111">
        <v>0</v>
      </c>
      <c r="G94" s="111">
        <v>0</v>
      </c>
      <c r="H94" s="111">
        <v>0</v>
      </c>
      <c r="I94" s="111">
        <v>0</v>
      </c>
      <c r="J94" s="111">
        <v>0</v>
      </c>
      <c r="K94" s="111">
        <f t="shared" si="4"/>
        <v>0</v>
      </c>
      <c r="L94" s="111">
        <v>0</v>
      </c>
      <c r="M94" s="111">
        <v>0</v>
      </c>
      <c r="N94" s="111">
        <v>0</v>
      </c>
    </row>
    <row r="95" spans="1:14" s="103" customFormat="1" ht="30.75" customHeight="1">
      <c r="A95" s="109">
        <v>86</v>
      </c>
      <c r="B95" s="173" t="s">
        <v>365</v>
      </c>
      <c r="C95" s="111">
        <f t="shared" si="5"/>
        <v>700000</v>
      </c>
      <c r="D95" s="111">
        <v>0</v>
      </c>
      <c r="E95" s="111">
        <v>700000</v>
      </c>
      <c r="F95" s="111">
        <v>0</v>
      </c>
      <c r="G95" s="111">
        <v>0</v>
      </c>
      <c r="H95" s="111">
        <v>0</v>
      </c>
      <c r="I95" s="111">
        <v>0</v>
      </c>
      <c r="J95" s="111">
        <v>0</v>
      </c>
      <c r="K95" s="111">
        <f t="shared" si="4"/>
        <v>0</v>
      </c>
      <c r="L95" s="111">
        <v>0</v>
      </c>
      <c r="M95" s="111">
        <v>0</v>
      </c>
      <c r="N95" s="111">
        <v>0</v>
      </c>
    </row>
    <row r="96" spans="1:14" s="103" customFormat="1" ht="30.75" customHeight="1">
      <c r="A96" s="109">
        <v>87</v>
      </c>
      <c r="B96" s="173" t="s">
        <v>366</v>
      </c>
      <c r="C96" s="111">
        <f t="shared" si="5"/>
        <v>600000</v>
      </c>
      <c r="D96" s="111">
        <v>0</v>
      </c>
      <c r="E96" s="111">
        <v>600000</v>
      </c>
      <c r="F96" s="111">
        <v>0</v>
      </c>
      <c r="G96" s="111">
        <v>0</v>
      </c>
      <c r="H96" s="111">
        <v>0</v>
      </c>
      <c r="I96" s="111">
        <v>0</v>
      </c>
      <c r="J96" s="111">
        <v>0</v>
      </c>
      <c r="K96" s="111">
        <f t="shared" si="4"/>
        <v>0</v>
      </c>
      <c r="L96" s="111">
        <v>0</v>
      </c>
      <c r="M96" s="111">
        <v>0</v>
      </c>
      <c r="N96" s="111">
        <v>0</v>
      </c>
    </row>
    <row r="97" spans="1:19" s="103" customFormat="1" ht="24.75" customHeight="1">
      <c r="A97" s="109">
        <v>88</v>
      </c>
      <c r="B97" s="173" t="s">
        <v>367</v>
      </c>
      <c r="C97" s="111">
        <f t="shared" si="5"/>
        <v>121331</v>
      </c>
      <c r="D97" s="111">
        <v>0</v>
      </c>
      <c r="E97" s="111">
        <v>121331</v>
      </c>
      <c r="F97" s="111">
        <v>0</v>
      </c>
      <c r="G97" s="111">
        <v>0</v>
      </c>
      <c r="H97" s="111">
        <v>0</v>
      </c>
      <c r="I97" s="111">
        <v>0</v>
      </c>
      <c r="J97" s="111">
        <v>0</v>
      </c>
      <c r="K97" s="111">
        <f t="shared" si="4"/>
        <v>0</v>
      </c>
      <c r="L97" s="111">
        <v>0</v>
      </c>
      <c r="M97" s="111">
        <v>0</v>
      </c>
      <c r="N97" s="111">
        <v>0</v>
      </c>
    </row>
    <row r="98" spans="1:19" s="103" customFormat="1" ht="96.75" customHeight="1">
      <c r="A98" s="109">
        <v>89</v>
      </c>
      <c r="B98" s="173" t="s">
        <v>461</v>
      </c>
      <c r="C98" s="111">
        <f t="shared" si="5"/>
        <v>1261096</v>
      </c>
      <c r="D98" s="111">
        <v>1261096</v>
      </c>
      <c r="E98" s="111">
        <v>0</v>
      </c>
      <c r="F98" s="111">
        <v>0</v>
      </c>
      <c r="G98" s="111">
        <v>0</v>
      </c>
      <c r="H98" s="111">
        <v>0</v>
      </c>
      <c r="I98" s="111">
        <v>0</v>
      </c>
      <c r="J98" s="111">
        <v>0</v>
      </c>
      <c r="K98" s="111">
        <f t="shared" si="4"/>
        <v>0</v>
      </c>
      <c r="L98" s="111">
        <v>0</v>
      </c>
      <c r="M98" s="111">
        <v>0</v>
      </c>
      <c r="N98" s="111">
        <v>0</v>
      </c>
    </row>
    <row r="99" spans="1:19" s="103" customFormat="1" ht="24" customHeight="1">
      <c r="A99" s="109">
        <v>90</v>
      </c>
      <c r="B99" s="173" t="s">
        <v>462</v>
      </c>
      <c r="C99" s="111">
        <f t="shared" si="5"/>
        <v>1005200</v>
      </c>
      <c r="D99" s="111">
        <v>1005200</v>
      </c>
      <c r="E99" s="111">
        <v>0</v>
      </c>
      <c r="F99" s="111">
        <v>0</v>
      </c>
      <c r="G99" s="111">
        <v>0</v>
      </c>
      <c r="H99" s="111">
        <v>0</v>
      </c>
      <c r="I99" s="111">
        <v>0</v>
      </c>
      <c r="J99" s="111">
        <v>0</v>
      </c>
      <c r="K99" s="111">
        <f t="shared" si="4"/>
        <v>0</v>
      </c>
      <c r="L99" s="111">
        <v>0</v>
      </c>
      <c r="M99" s="111">
        <v>0</v>
      </c>
      <c r="N99" s="111">
        <v>0</v>
      </c>
    </row>
    <row r="100" spans="1:19" s="120" customFormat="1" ht="32.25" customHeight="1">
      <c r="A100" s="106" t="s">
        <v>10</v>
      </c>
      <c r="B100" s="108" t="s">
        <v>171</v>
      </c>
      <c r="C100" s="118">
        <f t="shared" si="5"/>
        <v>107700</v>
      </c>
      <c r="D100" s="112">
        <v>0</v>
      </c>
      <c r="E100" s="112">
        <v>0</v>
      </c>
      <c r="F100" s="112">
        <v>107700</v>
      </c>
      <c r="G100" s="112">
        <v>0</v>
      </c>
      <c r="H100" s="112">
        <v>0</v>
      </c>
      <c r="I100" s="112">
        <v>0</v>
      </c>
      <c r="J100" s="112">
        <v>0</v>
      </c>
      <c r="K100" s="118">
        <f t="shared" si="4"/>
        <v>0</v>
      </c>
      <c r="L100" s="112">
        <v>0</v>
      </c>
      <c r="M100" s="112">
        <v>0</v>
      </c>
      <c r="N100" s="118">
        <v>0</v>
      </c>
    </row>
    <row r="101" spans="1:19" s="103" customFormat="1" ht="28.9" customHeight="1">
      <c r="A101" s="106" t="s">
        <v>14</v>
      </c>
      <c r="B101" s="108" t="s">
        <v>172</v>
      </c>
      <c r="C101" s="118">
        <f t="shared" si="5"/>
        <v>3000</v>
      </c>
      <c r="D101" s="110">
        <v>0</v>
      </c>
      <c r="E101" s="110">
        <v>0</v>
      </c>
      <c r="F101" s="110">
        <v>0</v>
      </c>
      <c r="G101" s="110">
        <v>3000</v>
      </c>
      <c r="H101" s="110">
        <v>0</v>
      </c>
      <c r="I101" s="110">
        <v>0</v>
      </c>
      <c r="J101" s="110">
        <v>0</v>
      </c>
      <c r="K101" s="111">
        <f t="shared" si="4"/>
        <v>0</v>
      </c>
      <c r="L101" s="110">
        <v>0</v>
      </c>
      <c r="M101" s="110">
        <v>0</v>
      </c>
      <c r="N101" s="111">
        <v>0</v>
      </c>
    </row>
    <row r="102" spans="1:19" ht="25.5" customHeight="1">
      <c r="A102" s="106" t="s">
        <v>16</v>
      </c>
      <c r="B102" s="108" t="s">
        <v>173</v>
      </c>
      <c r="C102" s="118">
        <f t="shared" si="5"/>
        <v>444154.18367346941</v>
      </c>
      <c r="D102" s="110">
        <v>0</v>
      </c>
      <c r="E102" s="110">
        <v>0</v>
      </c>
      <c r="F102" s="110">
        <v>0</v>
      </c>
      <c r="G102" s="110">
        <v>0</v>
      </c>
      <c r="H102" s="110">
        <v>444154.18367346941</v>
      </c>
      <c r="I102" s="110">
        <v>0</v>
      </c>
      <c r="J102" s="110">
        <v>0</v>
      </c>
      <c r="K102" s="111">
        <f t="shared" si="4"/>
        <v>0</v>
      </c>
      <c r="L102" s="110">
        <v>0</v>
      </c>
      <c r="M102" s="110">
        <v>0</v>
      </c>
      <c r="N102" s="111">
        <v>0</v>
      </c>
    </row>
    <row r="103" spans="1:19" s="38" customFormat="1" ht="31.15" customHeight="1">
      <c r="A103" s="106" t="s">
        <v>18</v>
      </c>
      <c r="B103" s="108" t="s">
        <v>174</v>
      </c>
      <c r="C103" s="118">
        <f t="shared" si="5"/>
        <v>604369</v>
      </c>
      <c r="D103" s="110">
        <v>0</v>
      </c>
      <c r="E103" s="110">
        <v>0</v>
      </c>
      <c r="F103" s="110">
        <v>0</v>
      </c>
      <c r="G103" s="110">
        <v>0</v>
      </c>
      <c r="H103" s="110">
        <v>0</v>
      </c>
      <c r="I103" s="110">
        <v>604369</v>
      </c>
      <c r="J103" s="110">
        <v>0</v>
      </c>
      <c r="K103" s="111">
        <f t="shared" si="4"/>
        <v>0</v>
      </c>
      <c r="L103" s="110">
        <v>0</v>
      </c>
      <c r="M103" s="110">
        <v>0</v>
      </c>
      <c r="N103" s="174">
        <v>0</v>
      </c>
    </row>
    <row r="104" spans="1:19" ht="31.9" customHeight="1">
      <c r="A104" s="106" t="s">
        <v>45</v>
      </c>
      <c r="B104" s="108" t="s">
        <v>220</v>
      </c>
      <c r="C104" s="118">
        <f t="shared" si="5"/>
        <v>1807873</v>
      </c>
      <c r="D104" s="110">
        <v>0</v>
      </c>
      <c r="E104" s="110">
        <v>0</v>
      </c>
      <c r="F104" s="110">
        <v>0</v>
      </c>
      <c r="G104" s="110">
        <v>0</v>
      </c>
      <c r="H104" s="110">
        <v>0</v>
      </c>
      <c r="I104" s="110">
        <v>0</v>
      </c>
      <c r="J104" s="110">
        <v>1807873</v>
      </c>
      <c r="K104" s="111">
        <f t="shared" si="4"/>
        <v>0</v>
      </c>
      <c r="L104" s="110">
        <v>0</v>
      </c>
      <c r="M104" s="110">
        <v>0</v>
      </c>
      <c r="N104" s="111">
        <v>0</v>
      </c>
    </row>
    <row r="105" spans="1:19" ht="30.75" customHeight="1">
      <c r="A105" s="106" t="s">
        <v>182</v>
      </c>
      <c r="B105" s="108" t="s">
        <v>176</v>
      </c>
      <c r="C105" s="118">
        <f t="shared" si="5"/>
        <v>0</v>
      </c>
      <c r="D105" s="110">
        <v>0</v>
      </c>
      <c r="E105" s="110">
        <v>0</v>
      </c>
      <c r="F105" s="110">
        <v>0</v>
      </c>
      <c r="G105" s="110">
        <v>0</v>
      </c>
      <c r="H105" s="110">
        <v>0</v>
      </c>
      <c r="I105" s="110">
        <v>0</v>
      </c>
      <c r="J105" s="110">
        <v>0</v>
      </c>
      <c r="K105" s="111">
        <f t="shared" si="4"/>
        <v>0</v>
      </c>
      <c r="L105" s="110">
        <v>0</v>
      </c>
      <c r="M105" s="110">
        <v>0</v>
      </c>
      <c r="N105" s="111">
        <v>0</v>
      </c>
    </row>
    <row r="106" spans="1:19" ht="18.75">
      <c r="A106" s="5"/>
      <c r="B106" s="117"/>
      <c r="C106" s="171"/>
      <c r="D106" s="5"/>
      <c r="E106" s="5"/>
      <c r="F106" s="5"/>
      <c r="G106" s="5"/>
      <c r="H106" s="5"/>
      <c r="I106" s="5"/>
      <c r="J106" s="5"/>
      <c r="K106" s="5"/>
      <c r="L106" s="5"/>
      <c r="M106" s="5"/>
      <c r="N106" s="5"/>
      <c r="O106" s="5"/>
      <c r="P106" s="5"/>
      <c r="Q106" s="5"/>
      <c r="R106" s="5"/>
      <c r="S106" s="5"/>
    </row>
    <row r="107" spans="1:19" ht="18.75">
      <c r="A107" s="5"/>
      <c r="B107" s="117"/>
      <c r="C107" s="16"/>
      <c r="D107" s="5"/>
      <c r="E107" s="5"/>
      <c r="F107" s="5"/>
      <c r="G107" s="5"/>
      <c r="H107" s="5"/>
      <c r="I107" s="5"/>
      <c r="J107" s="5"/>
      <c r="K107" s="5"/>
      <c r="L107" s="5"/>
      <c r="M107" s="5"/>
      <c r="N107" s="5"/>
      <c r="O107" s="5"/>
      <c r="P107" s="5"/>
      <c r="Q107" s="5"/>
      <c r="R107" s="5"/>
      <c r="S107" s="5"/>
    </row>
    <row r="108" spans="1:19" ht="18.75">
      <c r="A108" s="5"/>
      <c r="B108" s="117"/>
      <c r="C108" s="5"/>
      <c r="D108" s="5"/>
      <c r="E108" s="5"/>
      <c r="F108" s="5"/>
      <c r="G108" s="5"/>
      <c r="H108" s="5"/>
      <c r="I108" s="5"/>
      <c r="J108" s="5"/>
      <c r="K108" s="5"/>
      <c r="L108" s="5"/>
      <c r="M108" s="5"/>
      <c r="N108" s="5"/>
      <c r="O108" s="5"/>
      <c r="P108" s="5"/>
      <c r="Q108" s="5"/>
      <c r="R108" s="5"/>
      <c r="S108" s="5"/>
    </row>
    <row r="109" spans="1:19" ht="18.75">
      <c r="A109" s="5"/>
      <c r="B109" s="117"/>
      <c r="C109" s="5"/>
      <c r="D109" s="5"/>
      <c r="E109" s="5"/>
      <c r="F109" s="5"/>
      <c r="G109" s="5"/>
      <c r="H109" s="5"/>
      <c r="I109" s="5"/>
      <c r="J109" s="5"/>
      <c r="K109" s="5"/>
      <c r="L109" s="5"/>
      <c r="M109" s="5"/>
      <c r="N109" s="5"/>
      <c r="O109" s="5"/>
      <c r="P109" s="5"/>
      <c r="Q109" s="5"/>
      <c r="R109" s="5"/>
      <c r="S109" s="5"/>
    </row>
  </sheetData>
  <mergeCells count="17">
    <mergeCell ref="F6:F7"/>
    <mergeCell ref="A6:A7"/>
    <mergeCell ref="B6:B7"/>
    <mergeCell ref="C6:C7"/>
    <mergeCell ref="D6:D7"/>
    <mergeCell ref="E6:E7"/>
    <mergeCell ref="A1:B1"/>
    <mergeCell ref="A2:N2"/>
    <mergeCell ref="A3:N3"/>
    <mergeCell ref="E5:F5"/>
    <mergeCell ref="K5:L5"/>
    <mergeCell ref="G6:G7"/>
    <mergeCell ref="H6:H7"/>
    <mergeCell ref="I6:I7"/>
    <mergeCell ref="K6:M6"/>
    <mergeCell ref="N6:N7"/>
    <mergeCell ref="J6:J7"/>
  </mergeCells>
  <pageMargins left="0.22" right="0.17" top="0.4" bottom="0.36" header="0.25" footer="0.17"/>
  <pageSetup paperSize="9" scale="73" orientation="landscape" r:id="rId1"/>
  <headerFooter differentFirst="1">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49"/>
  <sheetViews>
    <sheetView tabSelected="1" topLeftCell="A3" zoomScaleNormal="100" workbookViewId="0">
      <pane xSplit="2" ySplit="9" topLeftCell="C48" activePane="bottomRight" state="frozen"/>
      <selection activeCell="A3" sqref="A3"/>
      <selection pane="topRight" activeCell="C3" sqref="C3"/>
      <selection pane="bottomLeft" activeCell="A10" sqref="A10"/>
      <selection pane="bottomRight" activeCell="E49" sqref="E49"/>
    </sheetView>
  </sheetViews>
  <sheetFormatPr defaultColWidth="11.7109375" defaultRowHeight="15.75"/>
  <cols>
    <col min="1" max="1" width="5.42578125" style="188" customWidth="1"/>
    <col min="2" max="2" width="34.7109375" style="188" customWidth="1"/>
    <col min="3" max="11" width="11.140625" style="188" customWidth="1"/>
    <col min="12" max="12" width="13.140625" style="188" customWidth="1"/>
    <col min="13" max="13" width="13" style="188" customWidth="1"/>
    <col min="14" max="15" width="11.140625" style="188" customWidth="1"/>
    <col min="16" max="16" width="15.42578125" style="188" customWidth="1"/>
    <col min="17" max="18" width="11.7109375" style="188"/>
    <col min="19" max="19" width="12.7109375" style="188" bestFit="1" customWidth="1"/>
    <col min="20" max="16384" width="11.7109375" style="188"/>
  </cols>
  <sheetData>
    <row r="1" spans="1:19" ht="35.25" customHeight="1">
      <c r="A1" s="399" t="s">
        <v>133</v>
      </c>
      <c r="B1" s="399"/>
      <c r="D1" s="189"/>
      <c r="E1" s="189"/>
      <c r="F1" s="189"/>
      <c r="H1" s="190"/>
      <c r="N1" s="191"/>
      <c r="O1" s="192" t="s">
        <v>368</v>
      </c>
    </row>
    <row r="2" spans="1:19">
      <c r="A2" s="193"/>
      <c r="B2" s="194"/>
      <c r="D2" s="189"/>
      <c r="E2" s="189"/>
      <c r="F2" s="189"/>
      <c r="H2" s="190"/>
      <c r="O2" s="195"/>
    </row>
    <row r="3" spans="1:19" ht="33" customHeight="1">
      <c r="A3" s="399" t="s">
        <v>133</v>
      </c>
      <c r="B3" s="399"/>
      <c r="D3" s="189"/>
      <c r="E3" s="189"/>
      <c r="F3" s="189"/>
      <c r="H3" s="190"/>
      <c r="M3" s="405" t="s">
        <v>368</v>
      </c>
      <c r="N3" s="405"/>
      <c r="O3" s="405"/>
    </row>
    <row r="4" spans="1:19">
      <c r="A4" s="212"/>
      <c r="B4" s="212"/>
      <c r="D4" s="189"/>
      <c r="E4" s="189"/>
      <c r="F4" s="189"/>
      <c r="H4" s="190"/>
      <c r="O4" s="195"/>
    </row>
    <row r="5" spans="1:19" ht="24.6" customHeight="1">
      <c r="A5" s="400" t="s">
        <v>369</v>
      </c>
      <c r="B5" s="400"/>
      <c r="C5" s="400"/>
      <c r="D5" s="400"/>
      <c r="E5" s="400"/>
      <c r="F5" s="400"/>
      <c r="G5" s="400"/>
      <c r="H5" s="400"/>
      <c r="I5" s="400"/>
      <c r="J5" s="400"/>
      <c r="K5" s="400"/>
      <c r="L5" s="400"/>
      <c r="M5" s="400"/>
      <c r="N5" s="400"/>
      <c r="O5" s="400"/>
    </row>
    <row r="6" spans="1:19" ht="19.149999999999999" customHeight="1">
      <c r="A6" s="401" t="s">
        <v>44</v>
      </c>
      <c r="B6" s="401"/>
      <c r="C6" s="401"/>
      <c r="D6" s="401"/>
      <c r="E6" s="401"/>
      <c r="F6" s="401"/>
      <c r="G6" s="401"/>
      <c r="H6" s="401"/>
      <c r="I6" s="401"/>
      <c r="J6" s="401"/>
      <c r="K6" s="401"/>
      <c r="L6" s="401"/>
      <c r="M6" s="401"/>
      <c r="N6" s="401"/>
      <c r="O6" s="401"/>
    </row>
    <row r="7" spans="1:19" ht="28.9" customHeight="1">
      <c r="A7" s="196"/>
      <c r="B7" s="196"/>
      <c r="C7" s="196"/>
      <c r="D7" s="196"/>
      <c r="E7" s="196"/>
      <c r="F7" s="196"/>
      <c r="G7" s="196"/>
      <c r="H7" s="196"/>
      <c r="I7" s="196"/>
      <c r="O7" s="197" t="s">
        <v>0</v>
      </c>
    </row>
    <row r="8" spans="1:19" s="194" customFormat="1" ht="21.6" customHeight="1">
      <c r="A8" s="402" t="s">
        <v>1</v>
      </c>
      <c r="B8" s="402" t="s">
        <v>167</v>
      </c>
      <c r="C8" s="402" t="s">
        <v>168</v>
      </c>
      <c r="D8" s="402" t="s">
        <v>370</v>
      </c>
      <c r="E8" s="402"/>
      <c r="F8" s="402"/>
      <c r="G8" s="402"/>
      <c r="H8" s="402"/>
      <c r="I8" s="402"/>
      <c r="J8" s="402"/>
      <c r="K8" s="402"/>
      <c r="L8" s="402"/>
      <c r="M8" s="402"/>
      <c r="N8" s="402"/>
      <c r="O8" s="402"/>
    </row>
    <row r="9" spans="1:19" s="194" customFormat="1" ht="27.75" customHeight="1">
      <c r="A9" s="402"/>
      <c r="B9" s="402"/>
      <c r="C9" s="402"/>
      <c r="D9" s="402" t="s">
        <v>371</v>
      </c>
      <c r="E9" s="402" t="s">
        <v>372</v>
      </c>
      <c r="F9" s="402" t="s">
        <v>373</v>
      </c>
      <c r="G9" s="403" t="s">
        <v>374</v>
      </c>
      <c r="H9" s="404" t="s">
        <v>375</v>
      </c>
      <c r="I9" s="403" t="s">
        <v>376</v>
      </c>
      <c r="J9" s="403" t="s">
        <v>377</v>
      </c>
      <c r="K9" s="403" t="s">
        <v>378</v>
      </c>
      <c r="L9" s="403" t="s">
        <v>379</v>
      </c>
      <c r="M9" s="403"/>
      <c r="N9" s="403" t="s">
        <v>380</v>
      </c>
      <c r="O9" s="404" t="s">
        <v>381</v>
      </c>
    </row>
    <row r="10" spans="1:19" s="199" customFormat="1" ht="92.25" customHeight="1">
      <c r="A10" s="402"/>
      <c r="B10" s="402"/>
      <c r="C10" s="402"/>
      <c r="D10" s="402"/>
      <c r="E10" s="402"/>
      <c r="F10" s="402"/>
      <c r="G10" s="403"/>
      <c r="H10" s="404"/>
      <c r="I10" s="403"/>
      <c r="J10" s="403"/>
      <c r="K10" s="403"/>
      <c r="L10" s="198" t="s">
        <v>382</v>
      </c>
      <c r="M10" s="198" t="s">
        <v>383</v>
      </c>
      <c r="N10" s="403"/>
      <c r="O10" s="404"/>
    </row>
    <row r="11" spans="1:19" s="205" customFormat="1" ht="28.9" customHeight="1">
      <c r="A11" s="200"/>
      <c r="B11" s="201" t="s">
        <v>168</v>
      </c>
      <c r="C11" s="202">
        <f>SUM(C12:C49)</f>
        <v>13845785</v>
      </c>
      <c r="D11" s="202">
        <f t="shared" ref="D11:K11" si="0">SUM(D12:D49)</f>
        <v>1055500</v>
      </c>
      <c r="E11" s="202">
        <f t="shared" si="0"/>
        <v>0</v>
      </c>
      <c r="F11" s="202">
        <f t="shared" si="0"/>
        <v>1498151</v>
      </c>
      <c r="G11" s="202">
        <f t="shared" si="0"/>
        <v>220000</v>
      </c>
      <c r="H11" s="202">
        <f t="shared" si="0"/>
        <v>0</v>
      </c>
      <c r="I11" s="202">
        <f t="shared" si="0"/>
        <v>0</v>
      </c>
      <c r="J11" s="202">
        <f t="shared" si="0"/>
        <v>159000</v>
      </c>
      <c r="K11" s="202">
        <f t="shared" si="0"/>
        <v>8516938</v>
      </c>
      <c r="L11" s="202">
        <f>SUM(L12:L49)</f>
        <v>4106274</v>
      </c>
      <c r="M11" s="202">
        <f t="shared" ref="M11:O11" si="1">SUM(M12:M49)</f>
        <v>3701664</v>
      </c>
      <c r="N11" s="202">
        <f>SUM(N12:N49)</f>
        <v>29900</v>
      </c>
      <c r="O11" s="202">
        <f t="shared" si="1"/>
        <v>100000</v>
      </c>
      <c r="P11" s="203"/>
      <c r="Q11" s="204"/>
      <c r="S11" s="203"/>
    </row>
    <row r="12" spans="1:19" s="209" customFormat="1" ht="18.75" customHeight="1">
      <c r="A12" s="206">
        <v>1</v>
      </c>
      <c r="B12" s="207" t="s">
        <v>196</v>
      </c>
      <c r="C12" s="208">
        <f>SUM(D12:K12,N12,O12)</f>
        <v>30000</v>
      </c>
      <c r="D12" s="208"/>
      <c r="E12" s="208"/>
      <c r="F12" s="208"/>
      <c r="G12" s="208"/>
      <c r="H12" s="208"/>
      <c r="I12" s="208"/>
      <c r="J12" s="208"/>
      <c r="K12" s="208">
        <f>'[2]Bieu 58'!S420+L12+M12</f>
        <v>30000</v>
      </c>
      <c r="L12" s="208"/>
      <c r="M12" s="208"/>
      <c r="N12" s="208"/>
      <c r="O12" s="208"/>
    </row>
    <row r="13" spans="1:19" s="194" customFormat="1" ht="18.75" customHeight="1">
      <c r="A13" s="206">
        <v>2</v>
      </c>
      <c r="B13" s="207" t="s">
        <v>202</v>
      </c>
      <c r="C13" s="208">
        <f t="shared" ref="C13:C45" si="2">SUM(D13:K13,N13,O13)</f>
        <v>20000</v>
      </c>
      <c r="D13" s="208"/>
      <c r="E13" s="208"/>
      <c r="F13" s="208"/>
      <c r="G13" s="208"/>
      <c r="H13" s="208"/>
      <c r="I13" s="208"/>
      <c r="J13" s="208"/>
      <c r="K13" s="208">
        <f>SUM(L13:M13)</f>
        <v>20000</v>
      </c>
      <c r="L13" s="208">
        <f>'[2]Bieu 58'!S288</f>
        <v>20000</v>
      </c>
      <c r="M13" s="208"/>
      <c r="N13" s="208"/>
      <c r="O13" s="208"/>
    </row>
    <row r="14" spans="1:19" s="194" customFormat="1" ht="18.75" customHeight="1">
      <c r="A14" s="206">
        <v>3</v>
      </c>
      <c r="B14" s="207" t="s">
        <v>204</v>
      </c>
      <c r="C14" s="208">
        <f t="shared" si="2"/>
        <v>35000</v>
      </c>
      <c r="D14" s="208"/>
      <c r="E14" s="208"/>
      <c r="F14" s="208"/>
      <c r="G14" s="208">
        <f>'[2]Bieu 58'!S128</f>
        <v>35000</v>
      </c>
      <c r="H14" s="208"/>
      <c r="I14" s="208"/>
      <c r="J14" s="208"/>
      <c r="K14" s="208"/>
      <c r="L14" s="208"/>
      <c r="M14" s="208"/>
      <c r="N14" s="208"/>
      <c r="O14" s="208"/>
      <c r="R14" s="210"/>
    </row>
    <row r="15" spans="1:19" s="194" customFormat="1" ht="18.75" customHeight="1">
      <c r="A15" s="206">
        <v>4</v>
      </c>
      <c r="B15" s="207" t="s">
        <v>463</v>
      </c>
      <c r="C15" s="208">
        <f t="shared" si="2"/>
        <v>20000</v>
      </c>
      <c r="D15" s="208"/>
      <c r="E15" s="208"/>
      <c r="F15" s="208"/>
      <c r="G15" s="208"/>
      <c r="H15" s="208"/>
      <c r="I15" s="208"/>
      <c r="J15" s="208"/>
      <c r="K15" s="208">
        <f>SUM(L15:M15)</f>
        <v>0</v>
      </c>
      <c r="L15" s="208"/>
      <c r="M15" s="208"/>
      <c r="N15" s="208">
        <f>'[2]Bieu 58'!S437</f>
        <v>20000</v>
      </c>
      <c r="O15" s="208"/>
      <c r="R15" s="210"/>
    </row>
    <row r="16" spans="1:19" s="194" customFormat="1" ht="18.75" customHeight="1">
      <c r="A16" s="206">
        <v>5</v>
      </c>
      <c r="B16" s="207" t="s">
        <v>431</v>
      </c>
      <c r="C16" s="208">
        <f t="shared" si="2"/>
        <v>4241793</v>
      </c>
      <c r="D16" s="208">
        <f>'[2]Bieu 58'!S12</f>
        <v>712700</v>
      </c>
      <c r="E16" s="208"/>
      <c r="F16" s="208">
        <f>'[2]Bieu 58'!S102</f>
        <v>1334651</v>
      </c>
      <c r="G16" s="208">
        <f>'[2]Bieu 58'!S132</f>
        <v>100000</v>
      </c>
      <c r="H16" s="208"/>
      <c r="I16" s="208"/>
      <c r="J16" s="208">
        <f>'[2]Bieu 58'!S157</f>
        <v>80000</v>
      </c>
      <c r="K16" s="208">
        <f>'[2]Bieu 58'!S397+L16+M16</f>
        <v>2014442</v>
      </c>
      <c r="L16" s="208">
        <f>'[2]Bieu 58'!S292</f>
        <v>210000</v>
      </c>
      <c r="M16" s="208">
        <f>'[2]Bieu 58'!S373</f>
        <v>1319442</v>
      </c>
      <c r="N16" s="208"/>
      <c r="O16" s="208"/>
    </row>
    <row r="17" spans="1:15" s="194" customFormat="1" ht="18.75" customHeight="1">
      <c r="A17" s="206">
        <v>6</v>
      </c>
      <c r="B17" s="207" t="s">
        <v>432</v>
      </c>
      <c r="C17" s="208">
        <f t="shared" si="2"/>
        <v>2856570</v>
      </c>
      <c r="D17" s="208"/>
      <c r="E17" s="208"/>
      <c r="F17" s="208"/>
      <c r="G17" s="208"/>
      <c r="H17" s="208"/>
      <c r="I17" s="208"/>
      <c r="J17" s="208"/>
      <c r="K17" s="208">
        <f>'[2]Bieu 58'!S386+'[2]Bieu 58'!S415+L17+M17</f>
        <v>2856570</v>
      </c>
      <c r="L17" s="208">
        <f>'[2]Bieu 58'!S172</f>
        <v>2777570</v>
      </c>
      <c r="M17" s="208"/>
      <c r="N17" s="208"/>
      <c r="O17" s="208"/>
    </row>
    <row r="18" spans="1:15" s="194" customFormat="1" ht="18.75" customHeight="1">
      <c r="A18" s="206">
        <v>7</v>
      </c>
      <c r="B18" s="207" t="s">
        <v>433</v>
      </c>
      <c r="C18" s="208">
        <f t="shared" si="2"/>
        <v>2084000</v>
      </c>
      <c r="D18" s="208"/>
      <c r="E18" s="208"/>
      <c r="F18" s="208"/>
      <c r="G18" s="208"/>
      <c r="H18" s="208"/>
      <c r="I18" s="208"/>
      <c r="J18" s="208"/>
      <c r="K18" s="208">
        <f t="shared" ref="K18:K20" si="3">SUM(L18:M18)</f>
        <v>2084000</v>
      </c>
      <c r="L18" s="208"/>
      <c r="M18" s="208">
        <f>'[2]Bieu 58'!S333</f>
        <v>2084000</v>
      </c>
      <c r="N18" s="208"/>
      <c r="O18" s="208"/>
    </row>
    <row r="19" spans="1:15" s="194" customFormat="1" ht="18.75" customHeight="1">
      <c r="A19" s="206">
        <v>8</v>
      </c>
      <c r="B19" s="207" t="s">
        <v>464</v>
      </c>
      <c r="C19" s="208">
        <f t="shared" si="2"/>
        <v>190000</v>
      </c>
      <c r="D19" s="208"/>
      <c r="E19" s="208"/>
      <c r="F19" s="208"/>
      <c r="G19" s="208"/>
      <c r="H19" s="208"/>
      <c r="I19" s="208"/>
      <c r="J19" s="208"/>
      <c r="K19" s="208">
        <f t="shared" si="3"/>
        <v>190000</v>
      </c>
      <c r="L19" s="208"/>
      <c r="M19" s="208">
        <f>'[2]Bieu 58'!S365</f>
        <v>190000</v>
      </c>
      <c r="N19" s="208"/>
      <c r="O19" s="208"/>
    </row>
    <row r="20" spans="1:15" s="194" customFormat="1" ht="18.75" customHeight="1">
      <c r="A20" s="206">
        <v>9</v>
      </c>
      <c r="B20" s="207" t="s">
        <v>465</v>
      </c>
      <c r="C20" s="208">
        <f t="shared" si="2"/>
        <v>92222</v>
      </c>
      <c r="D20" s="208"/>
      <c r="E20" s="208"/>
      <c r="F20" s="208"/>
      <c r="G20" s="208"/>
      <c r="H20" s="208"/>
      <c r="I20" s="208"/>
      <c r="J20" s="208"/>
      <c r="K20" s="208">
        <f t="shared" si="3"/>
        <v>92222</v>
      </c>
      <c r="L20" s="208"/>
      <c r="M20" s="208">
        <f>'[2]Bieu 58'!S369</f>
        <v>92222</v>
      </c>
      <c r="N20" s="208"/>
      <c r="O20" s="208"/>
    </row>
    <row r="21" spans="1:15" s="194" customFormat="1" ht="18.75" customHeight="1">
      <c r="A21" s="206">
        <v>10</v>
      </c>
      <c r="B21" s="207" t="s">
        <v>434</v>
      </c>
      <c r="C21" s="208">
        <f t="shared" si="2"/>
        <v>83500</v>
      </c>
      <c r="D21" s="208">
        <f>'[2]Bieu 58'!S26</f>
        <v>17500</v>
      </c>
      <c r="E21" s="208"/>
      <c r="F21" s="208"/>
      <c r="G21" s="208"/>
      <c r="H21" s="208"/>
      <c r="I21" s="208"/>
      <c r="J21" s="208"/>
      <c r="K21" s="208">
        <f>SUM(L21:M21)</f>
        <v>66000</v>
      </c>
      <c r="L21" s="208">
        <f>'[2]Bieu 58'!S319</f>
        <v>66000</v>
      </c>
      <c r="N21" s="208"/>
      <c r="O21" s="208"/>
    </row>
    <row r="22" spans="1:15" s="194" customFormat="1" ht="18.75" customHeight="1">
      <c r="A22" s="206">
        <v>11</v>
      </c>
      <c r="B22" s="207" t="s">
        <v>435</v>
      </c>
      <c r="C22" s="208">
        <f t="shared" si="2"/>
        <v>89400</v>
      </c>
      <c r="D22" s="208">
        <f>'[2]Bieu 58'!S31</f>
        <v>9400</v>
      </c>
      <c r="E22" s="208"/>
      <c r="F22" s="208"/>
      <c r="G22" s="208">
        <f>'[2]Bieu 58'!S152</f>
        <v>10000</v>
      </c>
      <c r="H22" s="208"/>
      <c r="I22" s="208"/>
      <c r="J22" s="208"/>
      <c r="K22" s="208">
        <f>SUM(L22:M22)</f>
        <v>70000</v>
      </c>
      <c r="L22" s="208">
        <f>'[2]Bieu 58'!S328</f>
        <v>70000</v>
      </c>
      <c r="M22" s="208"/>
      <c r="N22" s="208"/>
      <c r="O22" s="208"/>
    </row>
    <row r="23" spans="1:15" s="194" customFormat="1" ht="18.75" customHeight="1">
      <c r="A23" s="206">
        <v>12</v>
      </c>
      <c r="B23" s="207" t="s">
        <v>436</v>
      </c>
      <c r="C23" s="208">
        <f t="shared" si="2"/>
        <v>46500</v>
      </c>
      <c r="D23" s="208">
        <f>'[2]Bieu 58'!S36</f>
        <v>19000</v>
      </c>
      <c r="E23" s="208"/>
      <c r="F23" s="208"/>
      <c r="G23" s="208"/>
      <c r="H23" s="208"/>
      <c r="I23" s="208"/>
      <c r="J23" s="208"/>
      <c r="K23" s="208">
        <f>'[2]Bieu 58'!S410+L23</f>
        <v>27500</v>
      </c>
      <c r="L23" s="208">
        <f>'[2]Bieu 58'!S323</f>
        <v>18500</v>
      </c>
      <c r="M23" s="208"/>
      <c r="N23" s="208"/>
      <c r="O23" s="208"/>
    </row>
    <row r="24" spans="1:15" s="194" customFormat="1" ht="18.75" customHeight="1">
      <c r="A24" s="206">
        <v>13</v>
      </c>
      <c r="B24" s="207" t="s">
        <v>437</v>
      </c>
      <c r="C24" s="208">
        <f t="shared" si="2"/>
        <v>53000</v>
      </c>
      <c r="D24" s="208">
        <f>'[2]Bieu 58'!S41</f>
        <v>6000</v>
      </c>
      <c r="E24" s="208"/>
      <c r="F24" s="208"/>
      <c r="G24" s="208">
        <f>'[2]Bieu 58'!S148</f>
        <v>47000</v>
      </c>
      <c r="H24" s="208"/>
      <c r="I24" s="208"/>
      <c r="J24" s="208"/>
      <c r="K24" s="208">
        <f>SUM(L24:M24)</f>
        <v>0</v>
      </c>
      <c r="L24" s="208"/>
      <c r="M24" s="208"/>
      <c r="N24" s="208"/>
      <c r="O24" s="208"/>
    </row>
    <row r="25" spans="1:15" s="194" customFormat="1" ht="18.75" customHeight="1">
      <c r="A25" s="206">
        <v>14</v>
      </c>
      <c r="B25" s="207" t="s">
        <v>438</v>
      </c>
      <c r="C25" s="208">
        <f t="shared" si="2"/>
        <v>59000</v>
      </c>
      <c r="D25" s="208">
        <f>'[2]Bieu 58'!S45</f>
        <v>37000</v>
      </c>
      <c r="E25" s="208"/>
      <c r="F25" s="208"/>
      <c r="G25" s="208">
        <f>'[2]Bieu 58'!S140</f>
        <v>8000</v>
      </c>
      <c r="H25" s="208"/>
      <c r="I25" s="208"/>
      <c r="J25" s="208"/>
      <c r="K25" s="208">
        <f>SUM(L25:M25)</f>
        <v>14000</v>
      </c>
      <c r="L25" s="208">
        <f>'[2]Bieu 58'!S225</f>
        <v>14000</v>
      </c>
      <c r="M25" s="208"/>
      <c r="N25" s="208"/>
      <c r="O25" s="208"/>
    </row>
    <row r="26" spans="1:15" s="194" customFormat="1" ht="18.75" customHeight="1">
      <c r="A26" s="206">
        <v>15</v>
      </c>
      <c r="B26" s="207" t="s">
        <v>439</v>
      </c>
      <c r="C26" s="208">
        <f t="shared" si="2"/>
        <v>23000</v>
      </c>
      <c r="D26" s="208">
        <f>'[2]Bieu 58'!S56</f>
        <v>23000</v>
      </c>
      <c r="E26" s="208"/>
      <c r="F26" s="208"/>
      <c r="G26" s="208"/>
      <c r="H26" s="208"/>
      <c r="I26" s="208"/>
      <c r="J26" s="208"/>
      <c r="K26" s="208"/>
      <c r="L26" s="208"/>
      <c r="M26" s="208"/>
      <c r="N26" s="208"/>
      <c r="O26" s="208"/>
    </row>
    <row r="27" spans="1:15" s="194" customFormat="1" ht="18.75" customHeight="1">
      <c r="A27" s="206">
        <v>16</v>
      </c>
      <c r="B27" s="207" t="s">
        <v>440</v>
      </c>
      <c r="C27" s="208">
        <f t="shared" si="2"/>
        <v>39000</v>
      </c>
      <c r="D27" s="208">
        <f>'[2]Bieu 58'!S60</f>
        <v>33000</v>
      </c>
      <c r="E27" s="208"/>
      <c r="F27" s="208"/>
      <c r="G27" s="208"/>
      <c r="H27" s="208"/>
      <c r="I27" s="208"/>
      <c r="J27" s="208"/>
      <c r="K27" s="208">
        <f>SUM(L27:M27)</f>
        <v>6000</v>
      </c>
      <c r="L27" s="208"/>
      <c r="M27" s="208">
        <f>'[2]Bieu 58'!S377</f>
        <v>6000</v>
      </c>
      <c r="N27" s="208"/>
      <c r="O27" s="208"/>
    </row>
    <row r="28" spans="1:15" s="194" customFormat="1" ht="18.75" customHeight="1">
      <c r="A28" s="206">
        <v>17</v>
      </c>
      <c r="B28" s="207" t="s">
        <v>441</v>
      </c>
      <c r="C28" s="208">
        <f t="shared" si="2"/>
        <v>57900</v>
      </c>
      <c r="D28" s="208">
        <f>'[2]Bieu 58'!S65</f>
        <v>47000</v>
      </c>
      <c r="E28" s="208"/>
      <c r="F28" s="208"/>
      <c r="G28" s="208"/>
      <c r="H28" s="208"/>
      <c r="I28" s="208"/>
      <c r="J28" s="208"/>
      <c r="K28" s="208">
        <f>SUM(L28:M28)</f>
        <v>10100</v>
      </c>
      <c r="L28" s="208">
        <f>'[2]Bieu 58'!S255</f>
        <v>10100</v>
      </c>
      <c r="M28" s="208"/>
      <c r="N28" s="208">
        <f>'[2]Bieu 58'!S425</f>
        <v>800</v>
      </c>
      <c r="O28" s="208"/>
    </row>
    <row r="29" spans="1:15" ht="18.75" customHeight="1">
      <c r="A29" s="206">
        <v>18</v>
      </c>
      <c r="B29" s="207" t="s">
        <v>442</v>
      </c>
      <c r="C29" s="208">
        <f t="shared" si="2"/>
        <v>47200</v>
      </c>
      <c r="D29" s="208">
        <f>'[2]Bieu 58'!S69</f>
        <v>17100</v>
      </c>
      <c r="E29" s="208"/>
      <c r="F29" s="208"/>
      <c r="G29" s="208"/>
      <c r="H29" s="208"/>
      <c r="I29" s="208"/>
      <c r="J29" s="208"/>
      <c r="K29" s="208">
        <f>SUM(L29:M29)</f>
        <v>30100</v>
      </c>
      <c r="L29" s="208">
        <f>'[2]Bieu 58'!S238</f>
        <v>30100</v>
      </c>
      <c r="M29" s="208"/>
      <c r="N29" s="208"/>
      <c r="O29" s="208"/>
    </row>
    <row r="30" spans="1:15" ht="18.75" customHeight="1">
      <c r="A30" s="206">
        <v>19</v>
      </c>
      <c r="B30" s="207" t="s">
        <v>443</v>
      </c>
      <c r="C30" s="208">
        <f t="shared" si="2"/>
        <v>35500</v>
      </c>
      <c r="D30" s="208">
        <f>'[2]Bieu 58'!S74</f>
        <v>22000</v>
      </c>
      <c r="E30" s="208"/>
      <c r="F30" s="208"/>
      <c r="G30" s="208"/>
      <c r="H30" s="208"/>
      <c r="I30" s="208"/>
      <c r="J30" s="208"/>
      <c r="K30" s="208">
        <f>SUM(L30:M30)</f>
        <v>9000</v>
      </c>
      <c r="L30" s="208">
        <f>'[2]Bieu 58'!S250</f>
        <v>9000</v>
      </c>
      <c r="M30" s="208"/>
      <c r="N30" s="208">
        <f>'[2]Bieu 58'!S433</f>
        <v>4500</v>
      </c>
      <c r="O30" s="208"/>
    </row>
    <row r="31" spans="1:15" ht="18.75" customHeight="1">
      <c r="A31" s="206">
        <v>20</v>
      </c>
      <c r="B31" s="207" t="s">
        <v>444</v>
      </c>
      <c r="C31" s="208">
        <f t="shared" si="2"/>
        <v>96100</v>
      </c>
      <c r="D31" s="208">
        <f>'[2]Bieu 58'!S79</f>
        <v>56100</v>
      </c>
      <c r="E31" s="208"/>
      <c r="F31" s="208"/>
      <c r="G31" s="208"/>
      <c r="H31" s="208"/>
      <c r="I31" s="208"/>
      <c r="J31" s="208"/>
      <c r="K31" s="208">
        <f>SUM(L31:M31)</f>
        <v>40000</v>
      </c>
      <c r="L31" s="208">
        <f>'[2]Bieu 58'!S282</f>
        <v>40000</v>
      </c>
      <c r="M31" s="208"/>
      <c r="N31" s="208"/>
      <c r="O31" s="208"/>
    </row>
    <row r="32" spans="1:15" ht="18.75" customHeight="1">
      <c r="A32" s="206">
        <v>21</v>
      </c>
      <c r="B32" s="207" t="s">
        <v>445</v>
      </c>
      <c r="C32" s="208">
        <f t="shared" si="2"/>
        <v>113620</v>
      </c>
      <c r="D32" s="208">
        <f>'[2]Bieu 58'!S89</f>
        <v>45700</v>
      </c>
      <c r="E32" s="208"/>
      <c r="F32" s="208"/>
      <c r="G32" s="208"/>
      <c r="H32" s="208"/>
      <c r="I32" s="208"/>
      <c r="J32" s="208"/>
      <c r="K32" s="208">
        <f>'[2]Bieu 58'!S392+L32</f>
        <v>67920</v>
      </c>
      <c r="L32" s="208">
        <f>'[2]Bieu 58'!S261</f>
        <v>17920</v>
      </c>
      <c r="M32" s="208"/>
      <c r="N32" s="208"/>
      <c r="O32" s="208"/>
    </row>
    <row r="33" spans="1:16" ht="18.75" customHeight="1">
      <c r="A33" s="206">
        <v>22</v>
      </c>
      <c r="B33" s="207" t="s">
        <v>446</v>
      </c>
      <c r="C33" s="208">
        <f t="shared" si="2"/>
        <v>41100</v>
      </c>
      <c r="D33" s="208"/>
      <c r="E33" s="208"/>
      <c r="F33" s="208"/>
      <c r="G33" s="208">
        <f>'[2]Bieu 58'!S144</f>
        <v>20000</v>
      </c>
      <c r="H33" s="208"/>
      <c r="I33" s="208"/>
      <c r="J33" s="208"/>
      <c r="K33" s="208">
        <f t="shared" ref="K33:K38" si="4">SUM(L33:M33)</f>
        <v>16500</v>
      </c>
      <c r="L33" s="208">
        <f>'[2]Bieu 58'!S305</f>
        <v>16500</v>
      </c>
      <c r="M33" s="208"/>
      <c r="N33" s="208">
        <f>'[2]Bieu 58'!S429</f>
        <v>4600</v>
      </c>
      <c r="O33" s="208"/>
    </row>
    <row r="34" spans="1:16" ht="18.75" customHeight="1">
      <c r="A34" s="206">
        <v>23</v>
      </c>
      <c r="B34" s="207" t="s">
        <v>447</v>
      </c>
      <c r="C34" s="208">
        <f t="shared" si="2"/>
        <v>30300</v>
      </c>
      <c r="D34" s="208"/>
      <c r="E34" s="208"/>
      <c r="F34" s="208"/>
      <c r="G34" s="208"/>
      <c r="H34" s="208"/>
      <c r="I34" s="208"/>
      <c r="J34" s="208">
        <f>'[2]Bieu 58'!S163</f>
        <v>29000</v>
      </c>
      <c r="K34" s="208">
        <f t="shared" si="4"/>
        <v>1300</v>
      </c>
      <c r="L34" s="208">
        <f>'[2]Bieu 58'!S297</f>
        <v>1300</v>
      </c>
      <c r="M34" s="208"/>
      <c r="N34" s="208"/>
      <c r="O34" s="208"/>
    </row>
    <row r="35" spans="1:16" ht="18.75" customHeight="1">
      <c r="A35" s="206">
        <v>24</v>
      </c>
      <c r="B35" s="207" t="s">
        <v>448</v>
      </c>
      <c r="C35" s="208">
        <f t="shared" si="2"/>
        <v>102000</v>
      </c>
      <c r="D35" s="208"/>
      <c r="E35" s="208"/>
      <c r="F35" s="208"/>
      <c r="G35" s="208"/>
      <c r="H35" s="208"/>
      <c r="I35" s="208"/>
      <c r="J35" s="208">
        <f>'[2]Bieu 58'!S167</f>
        <v>50000</v>
      </c>
      <c r="K35" s="208">
        <f t="shared" si="4"/>
        <v>52000</v>
      </c>
      <c r="L35" s="208">
        <f>'[2]Bieu 58'!S220</f>
        <v>52000</v>
      </c>
      <c r="M35" s="208"/>
      <c r="N35" s="208"/>
      <c r="O35" s="208"/>
    </row>
    <row r="36" spans="1:16" ht="18.75" customHeight="1">
      <c r="A36" s="206">
        <v>25</v>
      </c>
      <c r="B36" s="207" t="s">
        <v>449</v>
      </c>
      <c r="C36" s="208">
        <f t="shared" si="2"/>
        <v>12000</v>
      </c>
      <c r="D36" s="208"/>
      <c r="E36" s="208"/>
      <c r="F36" s="208"/>
      <c r="G36" s="208"/>
      <c r="H36" s="208"/>
      <c r="I36" s="208"/>
      <c r="J36" s="208"/>
      <c r="K36" s="208">
        <f t="shared" si="4"/>
        <v>12000</v>
      </c>
      <c r="L36" s="208">
        <f>'[2]Bieu 58'!S230</f>
        <v>12000</v>
      </c>
      <c r="M36" s="208"/>
      <c r="N36" s="208"/>
      <c r="O36" s="208"/>
    </row>
    <row r="37" spans="1:16" ht="18.75" customHeight="1">
      <c r="A37" s="206">
        <v>26</v>
      </c>
      <c r="B37" s="207" t="s">
        <v>450</v>
      </c>
      <c r="C37" s="208">
        <f t="shared" si="2"/>
        <v>10000</v>
      </c>
      <c r="D37" s="208"/>
      <c r="E37" s="208"/>
      <c r="F37" s="208"/>
      <c r="G37" s="208"/>
      <c r="H37" s="208"/>
      <c r="I37" s="208"/>
      <c r="J37" s="208"/>
      <c r="K37" s="208">
        <f t="shared" si="4"/>
        <v>10000</v>
      </c>
      <c r="L37" s="208">
        <f>'[2]Bieu 58'!S234</f>
        <v>10000</v>
      </c>
      <c r="M37" s="208"/>
      <c r="N37" s="208"/>
      <c r="O37" s="208"/>
    </row>
    <row r="38" spans="1:16" ht="18.75" customHeight="1">
      <c r="A38" s="206">
        <v>27</v>
      </c>
      <c r="B38" s="207" t="s">
        <v>451</v>
      </c>
      <c r="C38" s="208">
        <f t="shared" si="2"/>
        <v>51000</v>
      </c>
      <c r="D38" s="208"/>
      <c r="E38" s="208"/>
      <c r="F38" s="208"/>
      <c r="G38" s="208"/>
      <c r="H38" s="208"/>
      <c r="I38" s="208"/>
      <c r="J38" s="208"/>
      <c r="K38" s="208">
        <f t="shared" si="4"/>
        <v>51000</v>
      </c>
      <c r="L38" s="208">
        <f>'[2]Bieu 58'!S267</f>
        <v>51000</v>
      </c>
      <c r="M38" s="208"/>
      <c r="N38" s="208"/>
      <c r="O38" s="208"/>
    </row>
    <row r="39" spans="1:16" ht="18.75" customHeight="1">
      <c r="A39" s="206">
        <v>28</v>
      </c>
      <c r="B39" s="207" t="s">
        <v>452</v>
      </c>
      <c r="C39" s="208">
        <f t="shared" si="2"/>
        <v>141680</v>
      </c>
      <c r="D39" s="208">
        <f>'[2]Bieu 58'!S97</f>
        <v>7500</v>
      </c>
      <c r="E39" s="208"/>
      <c r="F39" s="208"/>
      <c r="G39" s="208"/>
      <c r="H39" s="208"/>
      <c r="I39" s="208"/>
      <c r="J39" s="208"/>
      <c r="K39" s="208">
        <f>'[2]Bieu 58'!S406+L39</f>
        <v>134180</v>
      </c>
      <c r="L39" s="208">
        <f>'[2]Bieu 58'!S273</f>
        <v>78180</v>
      </c>
      <c r="M39" s="208"/>
      <c r="N39" s="208"/>
      <c r="O39" s="208"/>
    </row>
    <row r="40" spans="1:16" ht="18.75" customHeight="1">
      <c r="A40" s="206">
        <v>29</v>
      </c>
      <c r="B40" s="207" t="s">
        <v>453</v>
      </c>
      <c r="C40" s="208">
        <f t="shared" si="2"/>
        <v>22000</v>
      </c>
      <c r="D40" s="208"/>
      <c r="E40" s="208"/>
      <c r="F40" s="208"/>
      <c r="G40" s="208"/>
      <c r="H40" s="208"/>
      <c r="I40" s="208"/>
      <c r="J40" s="208"/>
      <c r="K40" s="208">
        <f t="shared" ref="K40:K42" si="5">SUM(L40:M40)</f>
        <v>22000</v>
      </c>
      <c r="L40" s="208">
        <f>'[2]Bieu 58'!S301</f>
        <v>22000</v>
      </c>
      <c r="M40" s="208"/>
      <c r="N40" s="208"/>
      <c r="O40" s="208"/>
    </row>
    <row r="41" spans="1:16" ht="18.75" customHeight="1">
      <c r="A41" s="206">
        <v>30</v>
      </c>
      <c r="B41" s="207" t="s">
        <v>454</v>
      </c>
      <c r="C41" s="208">
        <f t="shared" si="2"/>
        <v>8200</v>
      </c>
      <c r="D41" s="208"/>
      <c r="E41" s="208"/>
      <c r="F41" s="208"/>
      <c r="G41" s="208"/>
      <c r="H41" s="208"/>
      <c r="I41" s="208"/>
      <c r="J41" s="208"/>
      <c r="K41" s="208">
        <f t="shared" si="5"/>
        <v>8200</v>
      </c>
      <c r="L41" s="208">
        <f>'[2]Bieu 58'!S310</f>
        <v>8200</v>
      </c>
      <c r="M41" s="208"/>
      <c r="N41" s="208"/>
      <c r="O41" s="208"/>
    </row>
    <row r="42" spans="1:16" ht="18.75" customHeight="1">
      <c r="A42" s="206">
        <v>31</v>
      </c>
      <c r="B42" s="207" t="s">
        <v>455</v>
      </c>
      <c r="C42" s="208">
        <f t="shared" si="2"/>
        <v>36500</v>
      </c>
      <c r="D42" s="208">
        <f>'[2]Bieu 58'!S52</f>
        <v>2500</v>
      </c>
      <c r="E42" s="208"/>
      <c r="F42" s="208"/>
      <c r="G42" s="208"/>
      <c r="H42" s="208"/>
      <c r="I42" s="208"/>
      <c r="J42" s="208"/>
      <c r="K42" s="208">
        <f t="shared" si="5"/>
        <v>34000</v>
      </c>
      <c r="L42" s="208">
        <f>'[2]Bieu 58'!S314</f>
        <v>34000</v>
      </c>
      <c r="M42" s="208"/>
      <c r="N42" s="208"/>
      <c r="O42" s="208"/>
    </row>
    <row r="43" spans="1:16" ht="18.75" customHeight="1">
      <c r="A43" s="206">
        <v>32</v>
      </c>
      <c r="B43" s="207" t="s">
        <v>456</v>
      </c>
      <c r="C43" s="208">
        <f t="shared" si="2"/>
        <v>100000</v>
      </c>
      <c r="D43" s="208"/>
      <c r="E43" s="208"/>
      <c r="F43" s="208">
        <f>'[2]Bieu 58'!S116</f>
        <v>100000</v>
      </c>
      <c r="G43" s="208"/>
      <c r="H43" s="208"/>
      <c r="I43" s="208"/>
      <c r="J43" s="208"/>
      <c r="K43" s="208"/>
      <c r="L43" s="208"/>
      <c r="M43" s="208"/>
      <c r="N43" s="208"/>
      <c r="O43" s="208"/>
    </row>
    <row r="44" spans="1:16" ht="18.75" customHeight="1">
      <c r="A44" s="206">
        <v>33</v>
      </c>
      <c r="B44" s="207" t="s">
        <v>457</v>
      </c>
      <c r="C44" s="208">
        <f t="shared" si="2"/>
        <v>63500</v>
      </c>
      <c r="D44" s="208"/>
      <c r="E44" s="208"/>
      <c r="F44" s="210">
        <f>'[2]Bieu 58'!S120</f>
        <v>63500</v>
      </c>
      <c r="G44" s="208"/>
      <c r="H44" s="208"/>
      <c r="I44" s="208"/>
      <c r="J44" s="208"/>
      <c r="K44" s="208"/>
      <c r="L44" s="208"/>
      <c r="M44" s="208"/>
      <c r="N44" s="208"/>
      <c r="O44" s="208"/>
    </row>
    <row r="45" spans="1:16" ht="18.75" customHeight="1">
      <c r="A45" s="206">
        <v>34</v>
      </c>
      <c r="B45" s="207" t="s">
        <v>458</v>
      </c>
      <c r="C45" s="208">
        <f t="shared" si="2"/>
        <v>10000</v>
      </c>
      <c r="D45" s="208"/>
      <c r="E45" s="208"/>
      <c r="F45" s="208"/>
      <c r="G45" s="208"/>
      <c r="H45" s="208"/>
      <c r="I45" s="208"/>
      <c r="J45" s="208"/>
      <c r="K45" s="208">
        <f>SUM(L45:M45)</f>
        <v>10000</v>
      </c>
      <c r="L45" s="208"/>
      <c r="M45" s="208">
        <f>'[2]Bieu 58'!S381</f>
        <v>10000</v>
      </c>
      <c r="N45" s="208"/>
      <c r="O45" s="208"/>
      <c r="P45" s="213"/>
    </row>
    <row r="46" spans="1:16" ht="29.25" customHeight="1">
      <c r="A46" s="206">
        <v>35</v>
      </c>
      <c r="B46" s="207" t="s">
        <v>459</v>
      </c>
      <c r="C46" s="208">
        <v>100000</v>
      </c>
      <c r="D46" s="208"/>
      <c r="E46" s="208"/>
      <c r="F46" s="208"/>
      <c r="G46" s="208"/>
      <c r="H46" s="208"/>
      <c r="I46" s="208"/>
      <c r="J46" s="208"/>
      <c r="K46" s="208"/>
      <c r="L46" s="208"/>
      <c r="M46" s="208"/>
      <c r="N46" s="208"/>
      <c r="O46" s="208">
        <v>100000</v>
      </c>
    </row>
    <row r="47" spans="1:16" ht="44.25" customHeight="1">
      <c r="A47" s="206">
        <v>36</v>
      </c>
      <c r="B47" s="207" t="s">
        <v>1242</v>
      </c>
      <c r="C47" s="208">
        <v>537904</v>
      </c>
      <c r="D47" s="208"/>
      <c r="E47" s="208"/>
      <c r="F47" s="208"/>
      <c r="G47" s="208"/>
      <c r="H47" s="208"/>
      <c r="I47" s="208"/>
      <c r="J47" s="208"/>
      <c r="K47" s="208">
        <f>SUM(L47:M47)</f>
        <v>537904</v>
      </c>
      <c r="L47" s="208">
        <v>537904</v>
      </c>
      <c r="M47" s="208"/>
      <c r="N47" s="208"/>
      <c r="O47" s="208"/>
    </row>
    <row r="48" spans="1:16" ht="102">
      <c r="A48" s="206">
        <v>37</v>
      </c>
      <c r="B48" s="207" t="s">
        <v>461</v>
      </c>
      <c r="C48" s="208">
        <f>'[2]Bieu 58'!S443</f>
        <v>1261096</v>
      </c>
      <c r="D48" s="208"/>
      <c r="E48" s="208"/>
      <c r="F48" s="208"/>
      <c r="G48" s="208"/>
      <c r="H48" s="208"/>
      <c r="I48" s="208"/>
      <c r="J48" s="208"/>
      <c r="K48" s="208"/>
      <c r="L48" s="208"/>
      <c r="M48" s="208"/>
      <c r="N48" s="208"/>
      <c r="O48" s="208"/>
    </row>
    <row r="49" spans="1:15" ht="18.75" customHeight="1">
      <c r="A49" s="206">
        <v>38</v>
      </c>
      <c r="B49" s="207" t="s">
        <v>1243</v>
      </c>
      <c r="C49" s="208">
        <f>'[2]Bieu 58'!S444</f>
        <v>1005200</v>
      </c>
      <c r="D49" s="208"/>
      <c r="E49" s="208"/>
      <c r="F49" s="208"/>
      <c r="G49" s="208"/>
      <c r="H49" s="208"/>
      <c r="I49" s="208"/>
      <c r="J49" s="208"/>
      <c r="K49" s="208"/>
      <c r="L49" s="208"/>
      <c r="M49" s="208"/>
      <c r="N49" s="208"/>
      <c r="O49" s="208"/>
    </row>
  </sheetData>
  <mergeCells count="20">
    <mergeCell ref="I9:I10"/>
    <mergeCell ref="J9:J10"/>
    <mergeCell ref="K9:K10"/>
    <mergeCell ref="L9:M9"/>
    <mergeCell ref="A1:B1"/>
    <mergeCell ref="A5:O5"/>
    <mergeCell ref="A6:O6"/>
    <mergeCell ref="A8:A10"/>
    <mergeCell ref="B8:B10"/>
    <mergeCell ref="C8:C10"/>
    <mergeCell ref="D8:O8"/>
    <mergeCell ref="D9:D10"/>
    <mergeCell ref="E9:E10"/>
    <mergeCell ref="F9:F10"/>
    <mergeCell ref="N9:N10"/>
    <mergeCell ref="O9:O10"/>
    <mergeCell ref="A3:B3"/>
    <mergeCell ref="M3:O3"/>
    <mergeCell ref="G9:G10"/>
    <mergeCell ref="H9:H10"/>
  </mergeCells>
  <conditionalFormatting sqref="B51:B1048576 B1:B2 B5:B49">
    <cfRule type="duplicateValues" dxfId="0" priority="1"/>
  </conditionalFormatting>
  <pageMargins left="0.28999999999999998" right="0.19" top="0.38" bottom="0.31" header="0.3" footer="0.17"/>
  <pageSetup paperSize="9" scale="75"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zoomScaleNormal="100" workbookViewId="0">
      <pane xSplit="2" ySplit="9" topLeftCell="C28" activePane="bottomRight" state="frozen"/>
      <selection pane="topRight" activeCell="C1" sqref="C1"/>
      <selection pane="bottomLeft" activeCell="A9" sqref="A9"/>
      <selection pane="bottomRight" activeCell="A3" sqref="A3:U3"/>
    </sheetView>
  </sheetViews>
  <sheetFormatPr defaultColWidth="11.7109375" defaultRowHeight="15.75"/>
  <cols>
    <col min="1" max="1" width="6.85546875" style="2" customWidth="1"/>
    <col min="2" max="2" width="31.28515625" style="38" customWidth="1"/>
    <col min="3" max="21" width="11.140625" style="2" customWidth="1"/>
    <col min="22" max="16384" width="11.7109375" style="2"/>
  </cols>
  <sheetData>
    <row r="1" spans="1:21" ht="42" customHeight="1">
      <c r="A1" s="377" t="s">
        <v>133</v>
      </c>
      <c r="B1" s="377"/>
      <c r="D1" s="100"/>
      <c r="E1" s="100"/>
      <c r="F1" s="100"/>
      <c r="H1" s="122"/>
      <c r="U1" s="125" t="s">
        <v>384</v>
      </c>
    </row>
    <row r="2" spans="1:21">
      <c r="A2" s="179"/>
      <c r="B2" s="179"/>
      <c r="D2" s="100"/>
      <c r="E2" s="100"/>
      <c r="F2" s="100"/>
      <c r="H2" s="122"/>
      <c r="U2" s="125"/>
    </row>
    <row r="3" spans="1:21">
      <c r="A3" s="412" t="s">
        <v>385</v>
      </c>
      <c r="B3" s="412"/>
      <c r="C3" s="412"/>
      <c r="D3" s="412"/>
      <c r="E3" s="412"/>
      <c r="F3" s="412"/>
      <c r="G3" s="412"/>
      <c r="H3" s="412"/>
      <c r="I3" s="412"/>
      <c r="J3" s="412"/>
      <c r="K3" s="412"/>
      <c r="L3" s="412"/>
      <c r="M3" s="412"/>
      <c r="N3" s="412"/>
      <c r="O3" s="412"/>
      <c r="P3" s="412"/>
      <c r="Q3" s="412"/>
      <c r="R3" s="412"/>
      <c r="S3" s="412"/>
      <c r="T3" s="412"/>
      <c r="U3" s="412"/>
    </row>
    <row r="4" spans="1:21" ht="15.75" customHeight="1">
      <c r="A4" s="376" t="s">
        <v>44</v>
      </c>
      <c r="B4" s="376"/>
      <c r="C4" s="376"/>
      <c r="D4" s="376"/>
      <c r="E4" s="376"/>
      <c r="F4" s="376"/>
      <c r="G4" s="376"/>
      <c r="H4" s="376"/>
      <c r="I4" s="376"/>
      <c r="J4" s="376"/>
      <c r="K4" s="376"/>
      <c r="L4" s="376"/>
      <c r="M4" s="376"/>
      <c r="N4" s="376"/>
      <c r="O4" s="376"/>
      <c r="P4" s="376"/>
      <c r="Q4" s="376"/>
      <c r="R4" s="376"/>
      <c r="S4" s="376"/>
      <c r="T4" s="376"/>
      <c r="U4" s="376"/>
    </row>
    <row r="5" spans="1:21" ht="28.9" customHeight="1">
      <c r="A5" s="178"/>
      <c r="B5" s="178"/>
      <c r="C5" s="178"/>
      <c r="D5" s="178"/>
      <c r="E5" s="178"/>
      <c r="F5" s="178"/>
      <c r="G5" s="178"/>
      <c r="H5" s="178"/>
      <c r="I5" s="178"/>
      <c r="U5" s="123" t="s">
        <v>0</v>
      </c>
    </row>
    <row r="6" spans="1:21" s="103" customFormat="1" ht="21.6" customHeight="1">
      <c r="A6" s="413" t="s">
        <v>1</v>
      </c>
      <c r="B6" s="413" t="s">
        <v>167</v>
      </c>
      <c r="C6" s="413" t="s">
        <v>168</v>
      </c>
      <c r="D6" s="398" t="s">
        <v>370</v>
      </c>
      <c r="E6" s="398"/>
      <c r="F6" s="398"/>
      <c r="G6" s="398"/>
      <c r="H6" s="398"/>
      <c r="I6" s="398"/>
      <c r="J6" s="398"/>
      <c r="K6" s="398"/>
      <c r="L6" s="398"/>
      <c r="M6" s="398"/>
      <c r="N6" s="398"/>
      <c r="O6" s="398"/>
      <c r="P6" s="398"/>
      <c r="Q6" s="398"/>
      <c r="R6" s="398"/>
      <c r="S6" s="398"/>
      <c r="T6" s="398"/>
      <c r="U6" s="398"/>
    </row>
    <row r="7" spans="1:21" s="103" customFormat="1" ht="27.75" customHeight="1">
      <c r="A7" s="414"/>
      <c r="B7" s="414"/>
      <c r="C7" s="414"/>
      <c r="D7" s="406" t="s">
        <v>371</v>
      </c>
      <c r="E7" s="406" t="s">
        <v>372</v>
      </c>
      <c r="F7" s="406" t="s">
        <v>373</v>
      </c>
      <c r="G7" s="408" t="s">
        <v>374</v>
      </c>
      <c r="H7" s="410" t="s">
        <v>375</v>
      </c>
      <c r="I7" s="408" t="s">
        <v>376</v>
      </c>
      <c r="J7" s="408" t="s">
        <v>377</v>
      </c>
      <c r="K7" s="408" t="s">
        <v>378</v>
      </c>
      <c r="L7" s="390" t="s">
        <v>379</v>
      </c>
      <c r="M7" s="390"/>
      <c r="N7" s="408" t="s">
        <v>380</v>
      </c>
      <c r="O7" s="410" t="s">
        <v>381</v>
      </c>
      <c r="P7" s="393" t="s">
        <v>387</v>
      </c>
      <c r="Q7" s="393" t="s">
        <v>388</v>
      </c>
      <c r="R7" s="393" t="s">
        <v>389</v>
      </c>
      <c r="S7" s="393" t="s">
        <v>390</v>
      </c>
      <c r="T7" s="393" t="s">
        <v>161</v>
      </c>
      <c r="U7" s="410" t="s">
        <v>162</v>
      </c>
    </row>
    <row r="8" spans="1:21" s="97" customFormat="1" ht="87.75" customHeight="1">
      <c r="A8" s="415"/>
      <c r="B8" s="415"/>
      <c r="C8" s="415"/>
      <c r="D8" s="407"/>
      <c r="E8" s="407"/>
      <c r="F8" s="407"/>
      <c r="G8" s="409"/>
      <c r="H8" s="411"/>
      <c r="I8" s="409"/>
      <c r="J8" s="409"/>
      <c r="K8" s="409"/>
      <c r="L8" s="124" t="s">
        <v>382</v>
      </c>
      <c r="M8" s="124" t="s">
        <v>383</v>
      </c>
      <c r="N8" s="409"/>
      <c r="O8" s="411"/>
      <c r="P8" s="394"/>
      <c r="Q8" s="394"/>
      <c r="R8" s="394"/>
      <c r="S8" s="394"/>
      <c r="T8" s="394"/>
      <c r="U8" s="411"/>
    </row>
    <row r="9" spans="1:21" s="98" customFormat="1" ht="21" customHeight="1">
      <c r="A9" s="105"/>
      <c r="B9" s="115" t="s">
        <v>168</v>
      </c>
      <c r="C9" s="119">
        <f>SUM(C10:C71)</f>
        <v>13441359.710862</v>
      </c>
      <c r="D9" s="119">
        <f t="shared" ref="D9:O9" si="0">SUM(D10:D71)</f>
        <v>2486338</v>
      </c>
      <c r="E9" s="119">
        <f t="shared" si="0"/>
        <v>756177.92986200005</v>
      </c>
      <c r="F9" s="119">
        <f t="shared" si="0"/>
        <v>2075354</v>
      </c>
      <c r="G9" s="119">
        <f t="shared" si="0"/>
        <v>136098</v>
      </c>
      <c r="H9" s="119">
        <f t="shared" si="0"/>
        <v>71000</v>
      </c>
      <c r="I9" s="119">
        <f t="shared" si="0"/>
        <v>183172</v>
      </c>
      <c r="J9" s="119">
        <f t="shared" si="0"/>
        <v>207904</v>
      </c>
      <c r="K9" s="119">
        <f t="shared" si="0"/>
        <v>2229700</v>
      </c>
      <c r="L9" s="119">
        <f t="shared" si="0"/>
        <v>110050</v>
      </c>
      <c r="M9" s="119">
        <f t="shared" si="0"/>
        <v>330166</v>
      </c>
      <c r="N9" s="119">
        <f t="shared" si="0"/>
        <v>1127889.781</v>
      </c>
      <c r="O9" s="119">
        <f t="shared" si="0"/>
        <v>625304</v>
      </c>
      <c r="P9" s="119">
        <f t="shared" ref="P9" si="1">SUM(P10:P71)</f>
        <v>14100</v>
      </c>
      <c r="Q9" s="119">
        <f t="shared" ref="Q9" si="2">SUM(Q10:Q71)</f>
        <v>570818</v>
      </c>
      <c r="R9" s="119">
        <f t="shared" ref="R9" si="3">SUM(R10:R71)</f>
        <v>215987</v>
      </c>
      <c r="S9" s="119">
        <f t="shared" ref="S9" si="4">SUM(S10:S71)</f>
        <v>2605419</v>
      </c>
      <c r="T9" s="119">
        <f t="shared" ref="T9" si="5">SUM(T10:T71)</f>
        <v>90000</v>
      </c>
      <c r="U9" s="119">
        <f t="shared" ref="U9" si="6">SUM(U10:U71)</f>
        <v>46098</v>
      </c>
    </row>
    <row r="10" spans="1:21" s="103" customFormat="1" ht="21.75" customHeight="1">
      <c r="A10" s="109">
        <v>1</v>
      </c>
      <c r="B10" s="116" t="s">
        <v>184</v>
      </c>
      <c r="C10" s="111">
        <f>SUM(D10:K10)+SUM(N10:U10)</f>
        <v>726440</v>
      </c>
      <c r="D10" s="111">
        <v>550</v>
      </c>
      <c r="E10" s="111">
        <v>395</v>
      </c>
      <c r="F10" s="111">
        <v>0</v>
      </c>
      <c r="G10" s="111">
        <v>0</v>
      </c>
      <c r="H10" s="111">
        <v>0</v>
      </c>
      <c r="I10" s="111">
        <v>0</v>
      </c>
      <c r="J10" s="111">
        <v>200000</v>
      </c>
      <c r="K10" s="111">
        <v>352615</v>
      </c>
      <c r="L10" s="111">
        <v>0</v>
      </c>
      <c r="M10" s="111">
        <v>326319</v>
      </c>
      <c r="N10" s="111">
        <v>172880</v>
      </c>
      <c r="O10" s="111">
        <v>0</v>
      </c>
      <c r="P10" s="111">
        <v>0</v>
      </c>
      <c r="Q10" s="111">
        <v>0</v>
      </c>
      <c r="R10" s="111">
        <v>0</v>
      </c>
      <c r="S10" s="111">
        <v>0</v>
      </c>
      <c r="T10" s="111">
        <v>0</v>
      </c>
      <c r="U10" s="111">
        <v>0</v>
      </c>
    </row>
    <row r="11" spans="1:21" s="103" customFormat="1" ht="21.75" customHeight="1">
      <c r="A11" s="109">
        <v>2</v>
      </c>
      <c r="B11" s="116" t="s">
        <v>185</v>
      </c>
      <c r="C11" s="111">
        <f t="shared" ref="C11:C71" si="7">SUM(D11:K11)+SUM(N11:U11)</f>
        <v>17377</v>
      </c>
      <c r="D11" s="111">
        <v>16169</v>
      </c>
      <c r="E11" s="111">
        <v>1208</v>
      </c>
      <c r="F11" s="111"/>
      <c r="G11" s="111"/>
      <c r="H11" s="111"/>
      <c r="I11" s="111"/>
      <c r="J11" s="111"/>
      <c r="K11" s="111">
        <v>0</v>
      </c>
      <c r="L11" s="111"/>
      <c r="M11" s="111">
        <v>0</v>
      </c>
      <c r="N11" s="111"/>
      <c r="O11" s="111"/>
      <c r="P11" s="111"/>
      <c r="Q11" s="111"/>
      <c r="R11" s="111"/>
      <c r="S11" s="111"/>
      <c r="T11" s="111"/>
      <c r="U11" s="111"/>
    </row>
    <row r="12" spans="1:21" s="103" customFormat="1" ht="21.75" customHeight="1">
      <c r="A12" s="109">
        <v>3</v>
      </c>
      <c r="B12" s="116" t="s">
        <v>186</v>
      </c>
      <c r="C12" s="111">
        <f t="shared" si="7"/>
        <v>27111</v>
      </c>
      <c r="D12" s="111">
        <v>27111</v>
      </c>
      <c r="E12" s="111"/>
      <c r="F12" s="111"/>
      <c r="G12" s="111"/>
      <c r="H12" s="111"/>
      <c r="I12" s="111"/>
      <c r="J12" s="111"/>
      <c r="K12" s="111">
        <v>0</v>
      </c>
      <c r="L12" s="111"/>
      <c r="M12" s="111">
        <v>0</v>
      </c>
      <c r="N12" s="111"/>
      <c r="O12" s="111"/>
      <c r="P12" s="111"/>
      <c r="Q12" s="111"/>
      <c r="R12" s="111"/>
      <c r="S12" s="111"/>
      <c r="T12" s="111"/>
      <c r="U12" s="111"/>
    </row>
    <row r="13" spans="1:21" s="103" customFormat="1" ht="21.75" customHeight="1">
      <c r="A13" s="109">
        <v>4</v>
      </c>
      <c r="B13" s="116" t="s">
        <v>187</v>
      </c>
      <c r="C13" s="111">
        <f t="shared" si="7"/>
        <v>49337</v>
      </c>
      <c r="D13" s="111">
        <v>49337</v>
      </c>
      <c r="E13" s="111"/>
      <c r="F13" s="111"/>
      <c r="G13" s="111"/>
      <c r="H13" s="111"/>
      <c r="I13" s="111"/>
      <c r="J13" s="111"/>
      <c r="K13" s="111">
        <v>0</v>
      </c>
      <c r="L13" s="111"/>
      <c r="M13" s="111">
        <v>0</v>
      </c>
      <c r="N13" s="111"/>
      <c r="O13" s="111"/>
      <c r="P13" s="111"/>
      <c r="Q13" s="111"/>
      <c r="R13" s="111"/>
      <c r="S13" s="111"/>
      <c r="T13" s="111"/>
      <c r="U13" s="111"/>
    </row>
    <row r="14" spans="1:21" s="103" customFormat="1" ht="21.75" customHeight="1">
      <c r="A14" s="109">
        <v>5</v>
      </c>
      <c r="B14" s="116" t="s">
        <v>188</v>
      </c>
      <c r="C14" s="111">
        <f t="shared" si="7"/>
        <v>25040</v>
      </c>
      <c r="D14" s="111">
        <v>25040</v>
      </c>
      <c r="E14" s="111"/>
      <c r="F14" s="111"/>
      <c r="G14" s="111"/>
      <c r="H14" s="111"/>
      <c r="I14" s="111"/>
      <c r="J14" s="111"/>
      <c r="K14" s="111">
        <v>0</v>
      </c>
      <c r="L14" s="111"/>
      <c r="M14" s="111">
        <v>0</v>
      </c>
      <c r="N14" s="111"/>
      <c r="O14" s="111"/>
      <c r="P14" s="111"/>
      <c r="Q14" s="111"/>
      <c r="R14" s="111"/>
      <c r="S14" s="111"/>
      <c r="T14" s="111"/>
      <c r="U14" s="111"/>
    </row>
    <row r="15" spans="1:21" s="103" customFormat="1" ht="21.75" customHeight="1">
      <c r="A15" s="109">
        <v>6</v>
      </c>
      <c r="B15" s="116" t="s">
        <v>189</v>
      </c>
      <c r="C15" s="111">
        <f t="shared" si="7"/>
        <v>27028</v>
      </c>
      <c r="D15" s="111">
        <v>27028</v>
      </c>
      <c r="E15" s="111"/>
      <c r="F15" s="111"/>
      <c r="G15" s="111"/>
      <c r="H15" s="111"/>
      <c r="I15" s="111"/>
      <c r="J15" s="111"/>
      <c r="K15" s="111">
        <v>0</v>
      </c>
      <c r="L15" s="111"/>
      <c r="M15" s="111">
        <v>0</v>
      </c>
      <c r="N15" s="111"/>
      <c r="O15" s="111"/>
      <c r="P15" s="111"/>
      <c r="Q15" s="111"/>
      <c r="R15" s="111"/>
      <c r="S15" s="111"/>
      <c r="T15" s="111"/>
      <c r="U15" s="111"/>
    </row>
    <row r="16" spans="1:21" s="103" customFormat="1" ht="21.75" customHeight="1">
      <c r="A16" s="109">
        <v>7</v>
      </c>
      <c r="B16" s="116" t="s">
        <v>190</v>
      </c>
      <c r="C16" s="111">
        <f t="shared" si="7"/>
        <v>9758</v>
      </c>
      <c r="D16" s="111">
        <v>9758</v>
      </c>
      <c r="E16" s="111"/>
      <c r="F16" s="111"/>
      <c r="G16" s="111"/>
      <c r="H16" s="111"/>
      <c r="I16" s="111"/>
      <c r="J16" s="111"/>
      <c r="K16" s="111">
        <v>0</v>
      </c>
      <c r="L16" s="111"/>
      <c r="M16" s="111">
        <v>0</v>
      </c>
      <c r="N16" s="111"/>
      <c r="O16" s="111"/>
      <c r="P16" s="111"/>
      <c r="Q16" s="111"/>
      <c r="R16" s="111"/>
      <c r="S16" s="111"/>
      <c r="T16" s="111"/>
      <c r="U16" s="111"/>
    </row>
    <row r="17" spans="1:21" s="103" customFormat="1" ht="21.75" customHeight="1">
      <c r="A17" s="109">
        <v>8</v>
      </c>
      <c r="B17" s="116" t="s">
        <v>191</v>
      </c>
      <c r="C17" s="111">
        <f t="shared" si="7"/>
        <v>30264</v>
      </c>
      <c r="D17" s="111">
        <v>30264</v>
      </c>
      <c r="E17" s="111">
        <v>0</v>
      </c>
      <c r="F17" s="111">
        <v>0</v>
      </c>
      <c r="G17" s="111">
        <v>0</v>
      </c>
      <c r="H17" s="111">
        <v>0</v>
      </c>
      <c r="I17" s="111">
        <v>0</v>
      </c>
      <c r="J17" s="111">
        <v>0</v>
      </c>
      <c r="K17" s="111">
        <v>0</v>
      </c>
      <c r="L17" s="111">
        <v>0</v>
      </c>
      <c r="M17" s="111">
        <v>0</v>
      </c>
      <c r="N17" s="111">
        <v>0</v>
      </c>
      <c r="O17" s="111">
        <v>0</v>
      </c>
      <c r="P17" s="111">
        <v>0</v>
      </c>
      <c r="Q17" s="111">
        <v>0</v>
      </c>
      <c r="R17" s="111">
        <v>0</v>
      </c>
      <c r="S17" s="111">
        <v>0</v>
      </c>
      <c r="T17" s="111">
        <v>0</v>
      </c>
      <c r="U17" s="111">
        <v>0</v>
      </c>
    </row>
    <row r="18" spans="1:21" s="103" customFormat="1" ht="21.75" customHeight="1">
      <c r="A18" s="109">
        <v>9</v>
      </c>
      <c r="B18" s="116" t="s">
        <v>192</v>
      </c>
      <c r="C18" s="111">
        <f t="shared" si="7"/>
        <v>249813</v>
      </c>
      <c r="D18" s="111">
        <v>4488</v>
      </c>
      <c r="E18" s="111">
        <v>361</v>
      </c>
      <c r="F18" s="111"/>
      <c r="G18" s="111"/>
      <c r="H18" s="111"/>
      <c r="I18" s="111"/>
      <c r="J18" s="111"/>
      <c r="K18" s="111">
        <v>5000</v>
      </c>
      <c r="L18" s="111"/>
      <c r="M18" s="111">
        <v>0</v>
      </c>
      <c r="N18" s="111">
        <v>184132</v>
      </c>
      <c r="O18" s="111">
        <v>29440</v>
      </c>
      <c r="P18" s="111"/>
      <c r="Q18" s="111"/>
      <c r="R18" s="111">
        <v>26392</v>
      </c>
      <c r="S18" s="111"/>
      <c r="T18" s="111"/>
      <c r="U18" s="111"/>
    </row>
    <row r="19" spans="1:21" s="103" customFormat="1" ht="21.75" customHeight="1">
      <c r="A19" s="109">
        <v>10</v>
      </c>
      <c r="B19" s="116" t="s">
        <v>193</v>
      </c>
      <c r="C19" s="111">
        <f t="shared" si="7"/>
        <v>23743</v>
      </c>
      <c r="D19" s="111">
        <v>783</v>
      </c>
      <c r="E19" s="111">
        <v>1353</v>
      </c>
      <c r="F19" s="111"/>
      <c r="G19" s="111"/>
      <c r="H19" s="111"/>
      <c r="I19" s="111"/>
      <c r="J19" s="111">
        <v>1000</v>
      </c>
      <c r="K19" s="111">
        <v>0</v>
      </c>
      <c r="L19" s="111"/>
      <c r="M19" s="111">
        <v>0</v>
      </c>
      <c r="N19" s="111">
        <v>20607</v>
      </c>
      <c r="O19" s="111"/>
      <c r="P19" s="111"/>
      <c r="Q19" s="111"/>
      <c r="R19" s="111"/>
      <c r="S19" s="111"/>
      <c r="T19" s="111"/>
      <c r="U19" s="111"/>
    </row>
    <row r="20" spans="1:21" s="103" customFormat="1" ht="21.75" customHeight="1">
      <c r="A20" s="109">
        <v>11</v>
      </c>
      <c r="B20" s="116" t="s">
        <v>194</v>
      </c>
      <c r="C20" s="111">
        <f t="shared" si="7"/>
        <v>100639</v>
      </c>
      <c r="D20" s="111">
        <v>300</v>
      </c>
      <c r="E20" s="111">
        <v>6330</v>
      </c>
      <c r="F20" s="111">
        <v>0</v>
      </c>
      <c r="G20" s="111">
        <v>0</v>
      </c>
      <c r="H20" s="111">
        <v>0</v>
      </c>
      <c r="I20" s="111">
        <v>0</v>
      </c>
      <c r="J20" s="111">
        <v>0</v>
      </c>
      <c r="K20" s="111">
        <v>24970</v>
      </c>
      <c r="L20" s="111">
        <v>0</v>
      </c>
      <c r="M20" s="111">
        <v>0</v>
      </c>
      <c r="N20" s="111">
        <v>67839</v>
      </c>
      <c r="O20" s="111">
        <v>1200</v>
      </c>
      <c r="P20" s="111">
        <v>0</v>
      </c>
      <c r="Q20" s="111">
        <v>0</v>
      </c>
      <c r="R20" s="111">
        <v>0</v>
      </c>
      <c r="S20" s="111">
        <v>0</v>
      </c>
      <c r="T20" s="111">
        <v>0</v>
      </c>
      <c r="U20" s="111">
        <v>0</v>
      </c>
    </row>
    <row r="21" spans="1:21" s="103" customFormat="1" ht="21.75" customHeight="1">
      <c r="A21" s="109">
        <v>12</v>
      </c>
      <c r="B21" s="116" t="s">
        <v>195</v>
      </c>
      <c r="C21" s="111">
        <f t="shared" si="7"/>
        <v>58420</v>
      </c>
      <c r="D21" s="111">
        <v>1800</v>
      </c>
      <c r="E21" s="111">
        <v>2240</v>
      </c>
      <c r="F21" s="111"/>
      <c r="G21" s="111"/>
      <c r="H21" s="111"/>
      <c r="I21" s="111"/>
      <c r="J21" s="111"/>
      <c r="K21" s="111">
        <v>900</v>
      </c>
      <c r="L21" s="111"/>
      <c r="M21" s="111">
        <v>0</v>
      </c>
      <c r="N21" s="111">
        <v>51780</v>
      </c>
      <c r="O21" s="111">
        <v>1700</v>
      </c>
      <c r="P21" s="111"/>
      <c r="Q21" s="111"/>
      <c r="R21" s="111"/>
      <c r="S21" s="111"/>
      <c r="T21" s="111"/>
      <c r="U21" s="111"/>
    </row>
    <row r="22" spans="1:21" s="103" customFormat="1" ht="21.75" customHeight="1">
      <c r="A22" s="109">
        <v>13</v>
      </c>
      <c r="B22" s="116" t="s">
        <v>196</v>
      </c>
      <c r="C22" s="111">
        <f t="shared" si="7"/>
        <v>80706</v>
      </c>
      <c r="D22" s="111">
        <v>962</v>
      </c>
      <c r="E22" s="111">
        <v>6405</v>
      </c>
      <c r="F22" s="111">
        <v>0</v>
      </c>
      <c r="G22" s="111">
        <v>0</v>
      </c>
      <c r="H22" s="111">
        <v>0</v>
      </c>
      <c r="I22" s="111">
        <v>0</v>
      </c>
      <c r="J22" s="111">
        <v>0</v>
      </c>
      <c r="K22" s="111">
        <v>11439</v>
      </c>
      <c r="L22" s="111">
        <v>0</v>
      </c>
      <c r="M22" s="111">
        <v>0</v>
      </c>
      <c r="N22" s="111">
        <v>57900</v>
      </c>
      <c r="O22" s="111">
        <v>0</v>
      </c>
      <c r="P22" s="111">
        <v>4000</v>
      </c>
      <c r="Q22" s="111">
        <v>0</v>
      </c>
      <c r="R22" s="111">
        <v>0</v>
      </c>
      <c r="S22" s="111">
        <v>0</v>
      </c>
      <c r="T22" s="111">
        <v>0</v>
      </c>
      <c r="U22" s="111">
        <v>0</v>
      </c>
    </row>
    <row r="23" spans="1:21" s="103" customFormat="1" ht="21.75" customHeight="1">
      <c r="A23" s="109">
        <v>14</v>
      </c>
      <c r="B23" s="116" t="s">
        <v>197</v>
      </c>
      <c r="C23" s="111">
        <f t="shared" si="7"/>
        <v>2293196</v>
      </c>
      <c r="D23" s="111">
        <v>2246845</v>
      </c>
      <c r="E23" s="111">
        <v>11530</v>
      </c>
      <c r="F23" s="111"/>
      <c r="G23" s="111"/>
      <c r="H23" s="111"/>
      <c r="I23" s="111"/>
      <c r="J23" s="111"/>
      <c r="K23" s="111">
        <v>0</v>
      </c>
      <c r="L23" s="111"/>
      <c r="M23" s="111">
        <v>0</v>
      </c>
      <c r="N23" s="111">
        <v>34821</v>
      </c>
      <c r="O23" s="111"/>
      <c r="P23" s="111"/>
      <c r="Q23" s="111"/>
      <c r="R23" s="111"/>
      <c r="S23" s="111"/>
      <c r="T23" s="111"/>
      <c r="U23" s="111"/>
    </row>
    <row r="24" spans="1:21" s="103" customFormat="1" ht="21.75" customHeight="1">
      <c r="A24" s="109">
        <v>15</v>
      </c>
      <c r="B24" s="116" t="s">
        <v>198</v>
      </c>
      <c r="C24" s="111">
        <f t="shared" si="7"/>
        <v>1568648</v>
      </c>
      <c r="D24" s="111">
        <v>31820</v>
      </c>
      <c r="E24" s="111">
        <v>12535</v>
      </c>
      <c r="F24" s="111">
        <v>1353599</v>
      </c>
      <c r="G24" s="111"/>
      <c r="H24" s="111"/>
      <c r="I24" s="111"/>
      <c r="J24" s="111"/>
      <c r="K24" s="111">
        <v>8422</v>
      </c>
      <c r="L24" s="111"/>
      <c r="M24" s="111">
        <v>0</v>
      </c>
      <c r="N24" s="111">
        <v>47311</v>
      </c>
      <c r="O24" s="111">
        <v>114961</v>
      </c>
      <c r="P24" s="111"/>
      <c r="Q24" s="111"/>
      <c r="R24" s="111"/>
      <c r="S24" s="111"/>
      <c r="T24" s="111"/>
      <c r="U24" s="111"/>
    </row>
    <row r="25" spans="1:21" s="103" customFormat="1" ht="21.75" customHeight="1">
      <c r="A25" s="109">
        <v>16</v>
      </c>
      <c r="B25" s="116" t="s">
        <v>199</v>
      </c>
      <c r="C25" s="111">
        <f t="shared" si="7"/>
        <v>21695</v>
      </c>
      <c r="D25" s="111">
        <v>60</v>
      </c>
      <c r="E25" s="111">
        <v>643</v>
      </c>
      <c r="F25" s="111">
        <v>0</v>
      </c>
      <c r="G25" s="111">
        <v>0</v>
      </c>
      <c r="H25" s="111">
        <v>0</v>
      </c>
      <c r="I25" s="111">
        <v>0</v>
      </c>
      <c r="J25" s="111">
        <v>330</v>
      </c>
      <c r="K25" s="111">
        <v>620</v>
      </c>
      <c r="L25" s="111">
        <v>0</v>
      </c>
      <c r="M25" s="111">
        <v>0</v>
      </c>
      <c r="N25" s="111">
        <v>18042</v>
      </c>
      <c r="O25" s="111">
        <v>0</v>
      </c>
      <c r="P25" s="111">
        <v>2000</v>
      </c>
      <c r="Q25" s="111">
        <v>0</v>
      </c>
      <c r="R25" s="111">
        <v>0</v>
      </c>
      <c r="S25" s="111">
        <v>0</v>
      </c>
      <c r="T25" s="111">
        <v>0</v>
      </c>
      <c r="U25" s="111">
        <v>0</v>
      </c>
    </row>
    <row r="26" spans="1:21" s="103" customFormat="1" ht="21.75" customHeight="1">
      <c r="A26" s="109">
        <v>17</v>
      </c>
      <c r="B26" s="116" t="s">
        <v>200</v>
      </c>
      <c r="C26" s="111">
        <f t="shared" si="7"/>
        <v>112119</v>
      </c>
      <c r="D26" s="111">
        <v>650</v>
      </c>
      <c r="E26" s="111">
        <v>1530</v>
      </c>
      <c r="F26" s="111">
        <v>0</v>
      </c>
      <c r="G26" s="111">
        <v>0</v>
      </c>
      <c r="H26" s="111">
        <v>0</v>
      </c>
      <c r="I26" s="111">
        <v>0</v>
      </c>
      <c r="J26" s="111">
        <v>939</v>
      </c>
      <c r="K26" s="111">
        <v>32741</v>
      </c>
      <c r="L26" s="111">
        <v>0</v>
      </c>
      <c r="M26" s="111">
        <v>0</v>
      </c>
      <c r="N26" s="111">
        <v>68259</v>
      </c>
      <c r="O26" s="111">
        <v>0</v>
      </c>
      <c r="P26" s="111">
        <v>8000</v>
      </c>
      <c r="Q26" s="111">
        <v>0</v>
      </c>
      <c r="R26" s="111">
        <v>0</v>
      </c>
      <c r="S26" s="111">
        <v>0</v>
      </c>
      <c r="T26" s="111">
        <v>0</v>
      </c>
      <c r="U26" s="111">
        <v>0</v>
      </c>
    </row>
    <row r="27" spans="1:21" s="103" customFormat="1" ht="21.75" customHeight="1">
      <c r="A27" s="109">
        <v>18</v>
      </c>
      <c r="B27" s="116" t="s">
        <v>201</v>
      </c>
      <c r="C27" s="111">
        <f t="shared" si="7"/>
        <v>191641.71086199998</v>
      </c>
      <c r="D27" s="111">
        <v>960</v>
      </c>
      <c r="E27" s="111">
        <v>159473.92986199999</v>
      </c>
      <c r="F27" s="111">
        <v>0</v>
      </c>
      <c r="G27" s="111">
        <v>0</v>
      </c>
      <c r="H27" s="111">
        <v>0</v>
      </c>
      <c r="I27" s="111">
        <v>0</v>
      </c>
      <c r="J27" s="111">
        <v>0</v>
      </c>
      <c r="K27" s="111">
        <v>0</v>
      </c>
      <c r="L27" s="111">
        <v>0</v>
      </c>
      <c r="M27" s="111">
        <v>0</v>
      </c>
      <c r="N27" s="111">
        <v>31207.780999999999</v>
      </c>
      <c r="O27" s="111">
        <v>0</v>
      </c>
      <c r="P27" s="111">
        <v>0</v>
      </c>
      <c r="Q27" s="111">
        <v>0</v>
      </c>
      <c r="R27" s="111">
        <v>0</v>
      </c>
      <c r="S27" s="111">
        <v>0</v>
      </c>
      <c r="T27" s="111">
        <v>0</v>
      </c>
      <c r="U27" s="111">
        <v>0</v>
      </c>
    </row>
    <row r="28" spans="1:21" s="103" customFormat="1" ht="21.75" customHeight="1">
      <c r="A28" s="109">
        <v>19</v>
      </c>
      <c r="B28" s="116" t="s">
        <v>202</v>
      </c>
      <c r="C28" s="111">
        <f t="shared" si="7"/>
        <v>208251</v>
      </c>
      <c r="D28" s="111">
        <v>723</v>
      </c>
      <c r="E28" s="111">
        <v>1000</v>
      </c>
      <c r="F28" s="111">
        <v>0</v>
      </c>
      <c r="G28" s="111">
        <v>0</v>
      </c>
      <c r="H28" s="111">
        <v>0</v>
      </c>
      <c r="I28" s="111">
        <v>0</v>
      </c>
      <c r="J28" s="111">
        <v>0</v>
      </c>
      <c r="K28" s="111">
        <v>138794</v>
      </c>
      <c r="L28" s="111">
        <v>110050</v>
      </c>
      <c r="M28" s="111">
        <v>0</v>
      </c>
      <c r="N28" s="111">
        <v>67734</v>
      </c>
      <c r="O28" s="111">
        <v>0</v>
      </c>
      <c r="P28" s="111">
        <v>0</v>
      </c>
      <c r="Q28" s="111">
        <v>0</v>
      </c>
      <c r="R28" s="111">
        <v>0</v>
      </c>
      <c r="S28" s="111">
        <v>0</v>
      </c>
      <c r="T28" s="111">
        <v>0</v>
      </c>
      <c r="U28" s="111">
        <v>0</v>
      </c>
    </row>
    <row r="29" spans="1:21" s="103" customFormat="1" ht="21.75" customHeight="1">
      <c r="A29" s="109">
        <v>20</v>
      </c>
      <c r="B29" s="116" t="s">
        <v>203</v>
      </c>
      <c r="C29" s="111">
        <f t="shared" si="7"/>
        <v>249635</v>
      </c>
      <c r="D29" s="111">
        <v>6404</v>
      </c>
      <c r="E29" s="111">
        <v>16978</v>
      </c>
      <c r="F29" s="111">
        <v>0</v>
      </c>
      <c r="G29" s="111">
        <v>0</v>
      </c>
      <c r="H29" s="111">
        <v>0</v>
      </c>
      <c r="I29" s="111">
        <v>0</v>
      </c>
      <c r="J29" s="111">
        <v>0</v>
      </c>
      <c r="K29" s="111">
        <v>49598</v>
      </c>
      <c r="L29" s="111">
        <v>0</v>
      </c>
      <c r="M29" s="111">
        <v>0</v>
      </c>
      <c r="N29" s="111">
        <v>47309</v>
      </c>
      <c r="O29" s="111">
        <v>79346</v>
      </c>
      <c r="P29" s="111">
        <v>0</v>
      </c>
      <c r="Q29" s="111">
        <v>0</v>
      </c>
      <c r="R29" s="111">
        <v>50000</v>
      </c>
      <c r="S29" s="111">
        <v>0</v>
      </c>
      <c r="T29" s="111">
        <v>0</v>
      </c>
      <c r="U29" s="111">
        <v>0</v>
      </c>
    </row>
    <row r="30" spans="1:21" s="103" customFormat="1" ht="21.75" customHeight="1">
      <c r="A30" s="109">
        <v>21</v>
      </c>
      <c r="B30" s="116" t="s">
        <v>204</v>
      </c>
      <c r="C30" s="111">
        <f t="shared" si="7"/>
        <v>375477</v>
      </c>
      <c r="D30" s="111">
        <v>846</v>
      </c>
      <c r="E30" s="111">
        <v>2996</v>
      </c>
      <c r="F30" s="111">
        <v>0</v>
      </c>
      <c r="G30" s="111">
        <v>133441</v>
      </c>
      <c r="H30" s="111">
        <v>0</v>
      </c>
      <c r="I30" s="111">
        <v>183172</v>
      </c>
      <c r="J30" s="111">
        <v>0</v>
      </c>
      <c r="K30" s="111">
        <v>26411</v>
      </c>
      <c r="L30" s="111">
        <v>0</v>
      </c>
      <c r="M30" s="111">
        <v>0</v>
      </c>
      <c r="N30" s="111">
        <v>28611</v>
      </c>
      <c r="O30" s="111">
        <v>0</v>
      </c>
      <c r="P30" s="111">
        <v>0</v>
      </c>
      <c r="Q30" s="111">
        <v>0</v>
      </c>
      <c r="R30" s="111">
        <v>0</v>
      </c>
      <c r="S30" s="111">
        <v>0</v>
      </c>
      <c r="T30" s="111">
        <v>0</v>
      </c>
      <c r="U30" s="111">
        <v>0</v>
      </c>
    </row>
    <row r="31" spans="1:21" s="103" customFormat="1" ht="34.5" customHeight="1">
      <c r="A31" s="109">
        <v>22</v>
      </c>
      <c r="B31" s="116" t="s">
        <v>205</v>
      </c>
      <c r="C31" s="111">
        <f t="shared" si="7"/>
        <v>71000</v>
      </c>
      <c r="D31" s="111"/>
      <c r="E31" s="111"/>
      <c r="F31" s="111"/>
      <c r="G31" s="111"/>
      <c r="H31" s="111">
        <v>71000</v>
      </c>
      <c r="I31" s="111"/>
      <c r="J31" s="111"/>
      <c r="K31" s="111">
        <v>0</v>
      </c>
      <c r="L31" s="111"/>
      <c r="M31" s="111">
        <v>0</v>
      </c>
      <c r="N31" s="111"/>
      <c r="O31" s="111"/>
      <c r="P31" s="111"/>
      <c r="Q31" s="111"/>
      <c r="R31" s="111"/>
      <c r="S31" s="111"/>
      <c r="T31" s="111"/>
      <c r="U31" s="111"/>
    </row>
    <row r="32" spans="1:21" s="103" customFormat="1" ht="21.75" customHeight="1">
      <c r="A32" s="109">
        <v>23</v>
      </c>
      <c r="B32" s="116" t="s">
        <v>206</v>
      </c>
      <c r="C32" s="111">
        <f t="shared" si="7"/>
        <v>47880</v>
      </c>
      <c r="D32" s="111">
        <v>584</v>
      </c>
      <c r="E32" s="111">
        <v>405</v>
      </c>
      <c r="F32" s="111">
        <v>0</v>
      </c>
      <c r="G32" s="111">
        <v>0</v>
      </c>
      <c r="H32" s="111">
        <v>0</v>
      </c>
      <c r="I32" s="111">
        <v>0</v>
      </c>
      <c r="J32" s="111">
        <v>0</v>
      </c>
      <c r="K32" s="111">
        <v>23951</v>
      </c>
      <c r="L32" s="111">
        <v>0</v>
      </c>
      <c r="M32" s="111">
        <v>0</v>
      </c>
      <c r="N32" s="111">
        <v>22940</v>
      </c>
      <c r="O32" s="111">
        <v>0</v>
      </c>
      <c r="P32" s="111">
        <v>0</v>
      </c>
      <c r="Q32" s="111">
        <v>0</v>
      </c>
      <c r="R32" s="111">
        <v>0</v>
      </c>
      <c r="S32" s="111">
        <v>0</v>
      </c>
      <c r="T32" s="111">
        <v>0</v>
      </c>
      <c r="U32" s="111">
        <v>0</v>
      </c>
    </row>
    <row r="33" spans="1:21" s="103" customFormat="1" ht="21.75" customHeight="1">
      <c r="A33" s="109">
        <v>24</v>
      </c>
      <c r="B33" s="116" t="s">
        <v>207</v>
      </c>
      <c r="C33" s="111">
        <f t="shared" si="7"/>
        <v>112519</v>
      </c>
      <c r="D33" s="111">
        <v>520</v>
      </c>
      <c r="E33" s="111">
        <v>2070</v>
      </c>
      <c r="F33" s="111"/>
      <c r="G33" s="111"/>
      <c r="H33" s="111"/>
      <c r="I33" s="111"/>
      <c r="J33" s="111"/>
      <c r="K33" s="111">
        <v>19475</v>
      </c>
      <c r="L33" s="111"/>
      <c r="M33" s="111">
        <v>0</v>
      </c>
      <c r="N33" s="111">
        <v>87454</v>
      </c>
      <c r="O33" s="111"/>
      <c r="P33" s="111"/>
      <c r="Q33" s="111"/>
      <c r="R33" s="111">
        <v>3000</v>
      </c>
      <c r="S33" s="111"/>
      <c r="T33" s="111"/>
      <c r="U33" s="111"/>
    </row>
    <row r="34" spans="1:21" s="103" customFormat="1" ht="21.75" customHeight="1">
      <c r="A34" s="109">
        <v>25</v>
      </c>
      <c r="B34" s="116" t="s">
        <v>208</v>
      </c>
      <c r="C34" s="111">
        <f t="shared" si="7"/>
        <v>82846</v>
      </c>
      <c r="D34" s="111">
        <v>1633</v>
      </c>
      <c r="E34" s="111">
        <v>445</v>
      </c>
      <c r="F34" s="111">
        <v>0</v>
      </c>
      <c r="G34" s="111">
        <v>217</v>
      </c>
      <c r="H34" s="111">
        <v>0</v>
      </c>
      <c r="I34" s="111">
        <v>0</v>
      </c>
      <c r="J34" s="111">
        <v>1313</v>
      </c>
      <c r="K34" s="111">
        <v>0</v>
      </c>
      <c r="L34" s="111">
        <v>0</v>
      </c>
      <c r="M34" s="111">
        <v>0</v>
      </c>
      <c r="N34" s="111">
        <v>77827</v>
      </c>
      <c r="O34" s="111">
        <v>1311</v>
      </c>
      <c r="P34" s="111">
        <v>100</v>
      </c>
      <c r="Q34" s="111">
        <v>0</v>
      </c>
      <c r="R34" s="111">
        <v>0</v>
      </c>
      <c r="S34" s="111">
        <v>0</v>
      </c>
      <c r="T34" s="111">
        <v>0</v>
      </c>
      <c r="U34" s="111">
        <v>0</v>
      </c>
    </row>
    <row r="35" spans="1:21" s="103" customFormat="1" ht="21.75" customHeight="1">
      <c r="A35" s="109">
        <v>26</v>
      </c>
      <c r="B35" s="116" t="s">
        <v>209</v>
      </c>
      <c r="C35" s="111">
        <f t="shared" si="7"/>
        <v>5950</v>
      </c>
      <c r="D35" s="111">
        <v>30</v>
      </c>
      <c r="E35" s="111">
        <v>70</v>
      </c>
      <c r="F35" s="111"/>
      <c r="G35" s="111">
        <v>2440</v>
      </c>
      <c r="H35" s="111"/>
      <c r="I35" s="111"/>
      <c r="J35" s="111"/>
      <c r="K35" s="111">
        <v>0</v>
      </c>
      <c r="L35" s="111"/>
      <c r="M35" s="111">
        <v>0</v>
      </c>
      <c r="N35" s="111">
        <v>3410</v>
      </c>
      <c r="O35" s="111"/>
      <c r="P35" s="111"/>
      <c r="Q35" s="111"/>
      <c r="R35" s="111"/>
      <c r="S35" s="111"/>
      <c r="T35" s="111"/>
      <c r="U35" s="111"/>
    </row>
    <row r="36" spans="1:21" s="103" customFormat="1" ht="21.75" customHeight="1">
      <c r="A36" s="109">
        <v>27</v>
      </c>
      <c r="B36" s="116" t="s">
        <v>210</v>
      </c>
      <c r="C36" s="111">
        <f t="shared" si="7"/>
        <v>9569</v>
      </c>
      <c r="D36" s="111">
        <v>30</v>
      </c>
      <c r="E36" s="111"/>
      <c r="F36" s="111"/>
      <c r="G36" s="111"/>
      <c r="H36" s="111"/>
      <c r="I36" s="111"/>
      <c r="J36" s="111"/>
      <c r="K36" s="111">
        <v>3313</v>
      </c>
      <c r="L36" s="111"/>
      <c r="M36" s="111">
        <v>0</v>
      </c>
      <c r="N36" s="111">
        <v>6226</v>
      </c>
      <c r="O36" s="111"/>
      <c r="P36" s="111"/>
      <c r="Q36" s="111"/>
      <c r="R36" s="111"/>
      <c r="S36" s="111"/>
      <c r="T36" s="111"/>
      <c r="U36" s="111"/>
    </row>
    <row r="37" spans="1:21" s="103" customFormat="1" ht="21.75" customHeight="1">
      <c r="A37" s="109">
        <v>28</v>
      </c>
      <c r="B37" s="116" t="s">
        <v>211</v>
      </c>
      <c r="C37" s="111">
        <f t="shared" si="7"/>
        <v>7077</v>
      </c>
      <c r="D37" s="111">
        <v>30</v>
      </c>
      <c r="E37" s="111">
        <v>80</v>
      </c>
      <c r="F37" s="111">
        <v>644</v>
      </c>
      <c r="G37" s="111"/>
      <c r="H37" s="111"/>
      <c r="I37" s="111"/>
      <c r="J37" s="111"/>
      <c r="K37" s="111">
        <v>0</v>
      </c>
      <c r="L37" s="111"/>
      <c r="M37" s="111">
        <v>0</v>
      </c>
      <c r="N37" s="111">
        <v>6323</v>
      </c>
      <c r="O37" s="111"/>
      <c r="P37" s="111"/>
      <c r="Q37" s="111"/>
      <c r="R37" s="111"/>
      <c r="S37" s="111"/>
      <c r="T37" s="111"/>
      <c r="U37" s="111"/>
    </row>
    <row r="38" spans="1:21" s="103" customFormat="1" ht="21.75" customHeight="1">
      <c r="A38" s="109">
        <v>29</v>
      </c>
      <c r="B38" s="116" t="s">
        <v>212</v>
      </c>
      <c r="C38" s="111">
        <f t="shared" si="7"/>
        <v>777</v>
      </c>
      <c r="D38" s="111"/>
      <c r="E38" s="111"/>
      <c r="F38" s="111"/>
      <c r="G38" s="111"/>
      <c r="H38" s="111"/>
      <c r="I38" s="111"/>
      <c r="J38" s="111"/>
      <c r="K38" s="111">
        <v>0</v>
      </c>
      <c r="L38" s="111"/>
      <c r="M38" s="111">
        <v>0</v>
      </c>
      <c r="N38" s="111">
        <v>777</v>
      </c>
      <c r="O38" s="111"/>
      <c r="P38" s="111"/>
      <c r="Q38" s="111"/>
      <c r="R38" s="111"/>
      <c r="S38" s="111"/>
      <c r="T38" s="111"/>
      <c r="U38" s="111"/>
    </row>
    <row r="39" spans="1:21" s="103" customFormat="1" ht="36" customHeight="1">
      <c r="A39" s="109">
        <v>30</v>
      </c>
      <c r="B39" s="116" t="s">
        <v>386</v>
      </c>
      <c r="C39" s="111">
        <f t="shared" si="7"/>
        <v>0</v>
      </c>
      <c r="D39" s="111"/>
      <c r="E39" s="111"/>
      <c r="F39" s="111"/>
      <c r="G39" s="111"/>
      <c r="H39" s="111"/>
      <c r="I39" s="111"/>
      <c r="J39" s="111"/>
      <c r="K39" s="111">
        <v>0</v>
      </c>
      <c r="L39" s="111"/>
      <c r="M39" s="111">
        <v>0</v>
      </c>
      <c r="N39" s="111"/>
      <c r="O39" s="111"/>
      <c r="P39" s="111"/>
      <c r="Q39" s="111"/>
      <c r="R39" s="111"/>
      <c r="S39" s="111"/>
      <c r="T39" s="111"/>
      <c r="U39" s="111"/>
    </row>
    <row r="40" spans="1:21" s="103" customFormat="1" ht="46.5" customHeight="1">
      <c r="A40" s="109">
        <v>31</v>
      </c>
      <c r="B40" s="116" t="s">
        <v>213</v>
      </c>
      <c r="C40" s="111">
        <f t="shared" si="7"/>
        <v>5264</v>
      </c>
      <c r="D40" s="111"/>
      <c r="E40" s="111"/>
      <c r="F40" s="111"/>
      <c r="G40" s="111"/>
      <c r="H40" s="111"/>
      <c r="I40" s="111"/>
      <c r="J40" s="111"/>
      <c r="K40" s="111">
        <v>0</v>
      </c>
      <c r="L40" s="111"/>
      <c r="M40" s="111">
        <v>0</v>
      </c>
      <c r="N40" s="111"/>
      <c r="O40" s="111"/>
      <c r="P40" s="111"/>
      <c r="Q40" s="111"/>
      <c r="R40" s="111">
        <v>5264</v>
      </c>
      <c r="S40" s="111"/>
      <c r="T40" s="111"/>
      <c r="U40" s="111"/>
    </row>
    <row r="41" spans="1:21" s="103" customFormat="1" ht="47.25" customHeight="1">
      <c r="A41" s="109">
        <v>32</v>
      </c>
      <c r="B41" s="116" t="s">
        <v>214</v>
      </c>
      <c r="C41" s="111">
        <f t="shared" si="7"/>
        <v>7435</v>
      </c>
      <c r="D41" s="111"/>
      <c r="E41" s="111"/>
      <c r="F41" s="111"/>
      <c r="G41" s="111"/>
      <c r="H41" s="111"/>
      <c r="I41" s="111"/>
      <c r="J41" s="111"/>
      <c r="K41" s="111">
        <v>435</v>
      </c>
      <c r="L41" s="111"/>
      <c r="M41" s="111">
        <v>0</v>
      </c>
      <c r="N41" s="111"/>
      <c r="O41" s="111"/>
      <c r="P41" s="111"/>
      <c r="Q41" s="111"/>
      <c r="R41" s="111"/>
      <c r="S41" s="111">
        <v>7000</v>
      </c>
      <c r="T41" s="111"/>
      <c r="U41" s="111"/>
    </row>
    <row r="42" spans="1:21" s="103" customFormat="1" ht="57" customHeight="1">
      <c r="A42" s="109">
        <v>33</v>
      </c>
      <c r="B42" s="116" t="s">
        <v>215</v>
      </c>
      <c r="C42" s="111">
        <f t="shared" si="7"/>
        <v>608</v>
      </c>
      <c r="D42" s="111"/>
      <c r="E42" s="111"/>
      <c r="F42" s="111"/>
      <c r="G42" s="111"/>
      <c r="H42" s="111"/>
      <c r="I42" s="111"/>
      <c r="J42" s="111"/>
      <c r="K42" s="111">
        <v>608</v>
      </c>
      <c r="L42" s="111"/>
      <c r="M42" s="111">
        <v>0</v>
      </c>
      <c r="N42" s="111"/>
      <c r="O42" s="111"/>
      <c r="P42" s="111"/>
      <c r="Q42" s="111"/>
      <c r="R42" s="111"/>
      <c r="S42" s="111"/>
      <c r="T42" s="111"/>
      <c r="U42" s="111"/>
    </row>
    <row r="43" spans="1:21" s="103" customFormat="1" ht="21.75" customHeight="1">
      <c r="A43" s="109">
        <v>34</v>
      </c>
      <c r="B43" s="116" t="s">
        <v>216</v>
      </c>
      <c r="C43" s="111">
        <f t="shared" si="7"/>
        <v>9575</v>
      </c>
      <c r="D43" s="111"/>
      <c r="E43" s="111"/>
      <c r="F43" s="111"/>
      <c r="G43" s="111"/>
      <c r="H43" s="111"/>
      <c r="I43" s="111"/>
      <c r="J43" s="111"/>
      <c r="K43" s="111">
        <v>9575</v>
      </c>
      <c r="L43" s="111"/>
      <c r="M43" s="111">
        <v>0</v>
      </c>
      <c r="N43" s="111"/>
      <c r="O43" s="111"/>
      <c r="P43" s="111"/>
      <c r="Q43" s="111"/>
      <c r="R43" s="111"/>
      <c r="S43" s="111"/>
      <c r="T43" s="111"/>
      <c r="U43" s="111"/>
    </row>
    <row r="44" spans="1:21" s="103" customFormat="1" ht="23.25" customHeight="1">
      <c r="A44" s="109">
        <v>35</v>
      </c>
      <c r="B44" s="116" t="s">
        <v>217</v>
      </c>
      <c r="C44" s="111">
        <f t="shared" si="7"/>
        <v>99383</v>
      </c>
      <c r="D44" s="111"/>
      <c r="E44" s="111">
        <v>21626</v>
      </c>
      <c r="F44" s="111"/>
      <c r="G44" s="111"/>
      <c r="H44" s="111"/>
      <c r="I44" s="111"/>
      <c r="J44" s="111">
        <v>4322</v>
      </c>
      <c r="K44" s="111">
        <v>0</v>
      </c>
      <c r="L44" s="111"/>
      <c r="M44" s="111">
        <v>0</v>
      </c>
      <c r="N44" s="111"/>
      <c r="O44" s="111"/>
      <c r="P44" s="111"/>
      <c r="Q44" s="111">
        <v>73435</v>
      </c>
      <c r="R44" s="111"/>
      <c r="S44" s="111"/>
      <c r="T44" s="111"/>
      <c r="U44" s="111"/>
    </row>
    <row r="45" spans="1:21" s="103" customFormat="1" ht="31.5" customHeight="1">
      <c r="A45" s="109">
        <v>36</v>
      </c>
      <c r="B45" s="116" t="s">
        <v>218</v>
      </c>
      <c r="C45" s="111">
        <f t="shared" si="7"/>
        <v>504858</v>
      </c>
      <c r="D45" s="111">
        <v>0</v>
      </c>
      <c r="E45" s="111">
        <v>3929</v>
      </c>
      <c r="F45" s="111">
        <v>3546</v>
      </c>
      <c r="G45" s="111">
        <v>0</v>
      </c>
      <c r="H45" s="111">
        <v>0</v>
      </c>
      <c r="I45" s="111">
        <v>0</v>
      </c>
      <c r="J45" s="111">
        <v>0</v>
      </c>
      <c r="K45" s="111">
        <v>0</v>
      </c>
      <c r="L45" s="111">
        <v>0</v>
      </c>
      <c r="M45" s="111">
        <v>0</v>
      </c>
      <c r="N45" s="111">
        <v>0</v>
      </c>
      <c r="O45" s="111">
        <v>0</v>
      </c>
      <c r="P45" s="111">
        <v>0</v>
      </c>
      <c r="Q45" s="111">
        <v>497383</v>
      </c>
      <c r="R45" s="111">
        <v>0</v>
      </c>
      <c r="S45" s="111">
        <v>0</v>
      </c>
      <c r="T45" s="111">
        <v>0</v>
      </c>
      <c r="U45" s="111">
        <v>0</v>
      </c>
    </row>
    <row r="46" spans="1:21" s="103" customFormat="1" ht="32.25" customHeight="1">
      <c r="A46" s="109">
        <v>37</v>
      </c>
      <c r="B46" s="116" t="s">
        <v>219</v>
      </c>
      <c r="C46" s="111">
        <f t="shared" si="7"/>
        <v>3847</v>
      </c>
      <c r="D46" s="111"/>
      <c r="E46" s="111"/>
      <c r="F46" s="111"/>
      <c r="G46" s="111"/>
      <c r="H46" s="111"/>
      <c r="I46" s="111"/>
      <c r="J46" s="111"/>
      <c r="K46" s="111">
        <v>3847</v>
      </c>
      <c r="L46" s="111"/>
      <c r="M46" s="111">
        <v>3847</v>
      </c>
      <c r="N46" s="111"/>
      <c r="O46" s="111"/>
      <c r="P46" s="111"/>
      <c r="Q46" s="111"/>
      <c r="R46" s="111"/>
      <c r="S46" s="111"/>
      <c r="T46" s="111"/>
      <c r="U46" s="111"/>
    </row>
    <row r="47" spans="1:21" s="103" customFormat="1" ht="72" customHeight="1">
      <c r="A47" s="109">
        <v>38</v>
      </c>
      <c r="B47" s="116" t="s">
        <v>344</v>
      </c>
      <c r="C47" s="111">
        <f t="shared" si="7"/>
        <v>1094135</v>
      </c>
      <c r="D47" s="111">
        <v>0</v>
      </c>
      <c r="E47" s="111">
        <v>0</v>
      </c>
      <c r="F47" s="111">
        <v>716637</v>
      </c>
      <c r="G47" s="111">
        <v>0</v>
      </c>
      <c r="H47" s="111">
        <v>0</v>
      </c>
      <c r="I47" s="111">
        <v>0</v>
      </c>
      <c r="J47" s="111">
        <v>0</v>
      </c>
      <c r="K47" s="111">
        <v>0</v>
      </c>
      <c r="L47" s="111">
        <v>0</v>
      </c>
      <c r="M47" s="111">
        <v>0</v>
      </c>
      <c r="N47" s="111">
        <v>0</v>
      </c>
      <c r="O47" s="111">
        <v>377498</v>
      </c>
      <c r="P47" s="111">
        <v>0</v>
      </c>
      <c r="Q47" s="111">
        <v>0</v>
      </c>
      <c r="R47" s="111">
        <v>0</v>
      </c>
      <c r="S47" s="111">
        <v>0</v>
      </c>
      <c r="T47" s="111">
        <v>0</v>
      </c>
      <c r="U47" s="111">
        <v>0</v>
      </c>
    </row>
    <row r="48" spans="1:21" s="103" customFormat="1" ht="36" customHeight="1">
      <c r="A48" s="109">
        <v>39</v>
      </c>
      <c r="B48" s="116" t="s">
        <v>345</v>
      </c>
      <c r="C48" s="111">
        <f t="shared" si="7"/>
        <v>24500</v>
      </c>
      <c r="D48" s="111"/>
      <c r="E48" s="111"/>
      <c r="F48" s="111"/>
      <c r="G48" s="111"/>
      <c r="H48" s="111"/>
      <c r="I48" s="111"/>
      <c r="J48" s="111"/>
      <c r="K48" s="111">
        <v>0</v>
      </c>
      <c r="L48" s="111"/>
      <c r="M48" s="111">
        <v>0</v>
      </c>
      <c r="N48" s="111">
        <v>24500</v>
      </c>
      <c r="O48" s="111"/>
      <c r="P48" s="111"/>
      <c r="Q48" s="111"/>
      <c r="R48" s="111"/>
      <c r="S48" s="111"/>
      <c r="T48" s="111"/>
      <c r="U48" s="111"/>
    </row>
    <row r="49" spans="1:21" s="103" customFormat="1" ht="72" customHeight="1">
      <c r="A49" s="109">
        <v>40</v>
      </c>
      <c r="B49" s="116" t="s">
        <v>346</v>
      </c>
      <c r="C49" s="111">
        <f t="shared" si="7"/>
        <v>0</v>
      </c>
      <c r="D49" s="111"/>
      <c r="E49" s="111"/>
      <c r="F49" s="111"/>
      <c r="G49" s="111"/>
      <c r="H49" s="111"/>
      <c r="I49" s="111"/>
      <c r="J49" s="111"/>
      <c r="K49" s="111">
        <v>0</v>
      </c>
      <c r="L49" s="111"/>
      <c r="M49" s="111">
        <v>0</v>
      </c>
      <c r="N49" s="111"/>
      <c r="O49" s="111"/>
      <c r="P49" s="111"/>
      <c r="Q49" s="111"/>
      <c r="R49" s="111"/>
      <c r="S49" s="111"/>
      <c r="T49" s="111"/>
      <c r="U49" s="111"/>
    </row>
    <row r="50" spans="1:21" s="103" customFormat="1" ht="63.75">
      <c r="A50" s="109">
        <v>41</v>
      </c>
      <c r="B50" s="116" t="s">
        <v>347</v>
      </c>
      <c r="C50" s="111">
        <f t="shared" si="7"/>
        <v>502575</v>
      </c>
      <c r="D50" s="111"/>
      <c r="E50" s="111">
        <v>502575</v>
      </c>
      <c r="F50" s="111"/>
      <c r="G50" s="111"/>
      <c r="H50" s="111"/>
      <c r="I50" s="111"/>
      <c r="J50" s="111"/>
      <c r="K50" s="111">
        <v>0</v>
      </c>
      <c r="L50" s="111"/>
      <c r="M50" s="111">
        <v>0</v>
      </c>
      <c r="N50" s="111"/>
      <c r="O50" s="111"/>
      <c r="P50" s="111"/>
      <c r="Q50" s="111"/>
      <c r="R50" s="111"/>
      <c r="S50" s="111"/>
      <c r="T50" s="111"/>
      <c r="U50" s="111"/>
    </row>
    <row r="51" spans="1:21" s="103" customFormat="1" ht="21.75" customHeight="1">
      <c r="A51" s="109">
        <v>42</v>
      </c>
      <c r="B51" s="116" t="s">
        <v>348</v>
      </c>
      <c r="C51" s="111">
        <f t="shared" si="7"/>
        <v>63906</v>
      </c>
      <c r="D51" s="111">
        <v>0</v>
      </c>
      <c r="E51" s="111">
        <v>0</v>
      </c>
      <c r="F51" s="111">
        <v>0</v>
      </c>
      <c r="G51" s="111">
        <v>0</v>
      </c>
      <c r="H51" s="111">
        <v>0</v>
      </c>
      <c r="I51" s="111">
        <v>0</v>
      </c>
      <c r="J51" s="111">
        <v>0</v>
      </c>
      <c r="K51" s="111">
        <v>0</v>
      </c>
      <c r="L51" s="111">
        <v>0</v>
      </c>
      <c r="M51" s="111">
        <v>0</v>
      </c>
      <c r="N51" s="111">
        <v>0</v>
      </c>
      <c r="O51" s="111">
        <v>17808</v>
      </c>
      <c r="P51" s="111">
        <v>0</v>
      </c>
      <c r="Q51" s="111">
        <v>0</v>
      </c>
      <c r="R51" s="111">
        <v>0</v>
      </c>
      <c r="S51" s="111">
        <v>0</v>
      </c>
      <c r="T51" s="111">
        <v>0</v>
      </c>
      <c r="U51" s="111">
        <v>46098</v>
      </c>
    </row>
    <row r="52" spans="1:21" s="103" customFormat="1" ht="35.25" customHeight="1">
      <c r="A52" s="109">
        <v>43</v>
      </c>
      <c r="B52" s="116" t="s">
        <v>349</v>
      </c>
      <c r="C52" s="111">
        <f t="shared" si="7"/>
        <v>0</v>
      </c>
      <c r="D52" s="111"/>
      <c r="E52" s="111"/>
      <c r="F52" s="111"/>
      <c r="G52" s="111"/>
      <c r="H52" s="111"/>
      <c r="I52" s="111"/>
      <c r="J52" s="111"/>
      <c r="K52" s="111">
        <v>0</v>
      </c>
      <c r="L52" s="111"/>
      <c r="M52" s="111">
        <v>0</v>
      </c>
      <c r="N52" s="111"/>
      <c r="O52" s="111"/>
      <c r="P52" s="111"/>
      <c r="Q52" s="111"/>
      <c r="R52" s="111"/>
      <c r="S52" s="111"/>
      <c r="T52" s="111"/>
      <c r="U52" s="111">
        <v>0</v>
      </c>
    </row>
    <row r="53" spans="1:21" s="103" customFormat="1" ht="47.25" customHeight="1">
      <c r="A53" s="109">
        <v>44</v>
      </c>
      <c r="B53" s="116" t="s">
        <v>350</v>
      </c>
      <c r="C53" s="111">
        <f t="shared" si="7"/>
        <v>4000</v>
      </c>
      <c r="D53" s="111"/>
      <c r="E53" s="111"/>
      <c r="F53" s="111"/>
      <c r="G53" s="111"/>
      <c r="H53" s="111"/>
      <c r="I53" s="111"/>
      <c r="J53" s="111"/>
      <c r="K53" s="111">
        <v>4000</v>
      </c>
      <c r="L53" s="111"/>
      <c r="M53" s="111">
        <v>0</v>
      </c>
      <c r="N53" s="111"/>
      <c r="O53" s="111"/>
      <c r="P53" s="111"/>
      <c r="Q53" s="111"/>
      <c r="R53" s="111"/>
      <c r="S53" s="111"/>
      <c r="T53" s="111"/>
      <c r="U53" s="111"/>
    </row>
    <row r="54" spans="1:21" s="103" customFormat="1" ht="21.75" customHeight="1">
      <c r="A54" s="109">
        <v>45</v>
      </c>
      <c r="B54" s="116" t="s">
        <v>161</v>
      </c>
      <c r="C54" s="111">
        <f t="shared" si="7"/>
        <v>90000</v>
      </c>
      <c r="D54" s="111"/>
      <c r="E54" s="111"/>
      <c r="F54" s="111"/>
      <c r="G54" s="111"/>
      <c r="H54" s="111"/>
      <c r="I54" s="111"/>
      <c r="J54" s="111"/>
      <c r="K54" s="111">
        <v>0</v>
      </c>
      <c r="L54" s="111"/>
      <c r="M54" s="111">
        <v>0</v>
      </c>
      <c r="N54" s="111"/>
      <c r="O54" s="111"/>
      <c r="P54" s="111"/>
      <c r="Q54" s="111"/>
      <c r="R54" s="111"/>
      <c r="S54" s="111"/>
      <c r="T54" s="111">
        <v>90000</v>
      </c>
      <c r="U54" s="111"/>
    </row>
    <row r="55" spans="1:21" s="103" customFormat="1" ht="21.75" customHeight="1">
      <c r="A55" s="109">
        <v>46</v>
      </c>
      <c r="B55" s="116" t="s">
        <v>351</v>
      </c>
      <c r="C55" s="111">
        <f t="shared" si="7"/>
        <v>0</v>
      </c>
      <c r="D55" s="111"/>
      <c r="E55" s="111"/>
      <c r="F55" s="111"/>
      <c r="G55" s="111"/>
      <c r="H55" s="111"/>
      <c r="I55" s="111"/>
      <c r="J55" s="111"/>
      <c r="K55" s="111">
        <v>0</v>
      </c>
      <c r="L55" s="111"/>
      <c r="M55" s="111">
        <v>0</v>
      </c>
      <c r="N55" s="111"/>
      <c r="O55" s="111"/>
      <c r="P55" s="111"/>
      <c r="Q55" s="111"/>
      <c r="R55" s="111"/>
      <c r="S55" s="111"/>
      <c r="T55" s="111"/>
      <c r="U55" s="111"/>
    </row>
    <row r="56" spans="1:21" s="103" customFormat="1" ht="36.75" customHeight="1">
      <c r="A56" s="109">
        <v>47</v>
      </c>
      <c r="B56" s="116" t="s">
        <v>352</v>
      </c>
      <c r="C56" s="111">
        <f t="shared" si="7"/>
        <v>210000</v>
      </c>
      <c r="D56" s="111"/>
      <c r="E56" s="111"/>
      <c r="F56" s="111"/>
      <c r="G56" s="111"/>
      <c r="H56" s="111"/>
      <c r="I56" s="111"/>
      <c r="J56" s="111"/>
      <c r="K56" s="111">
        <v>210000</v>
      </c>
      <c r="L56" s="111"/>
      <c r="M56" s="111">
        <v>0</v>
      </c>
      <c r="N56" s="111"/>
      <c r="O56" s="111"/>
      <c r="P56" s="111"/>
      <c r="Q56" s="111"/>
      <c r="R56" s="111"/>
      <c r="S56" s="111"/>
      <c r="T56" s="111"/>
      <c r="U56" s="111"/>
    </row>
    <row r="57" spans="1:21" s="103" customFormat="1" ht="48.75" customHeight="1">
      <c r="A57" s="109">
        <v>48</v>
      </c>
      <c r="B57" s="116" t="s">
        <v>353</v>
      </c>
      <c r="C57" s="111">
        <f t="shared" si="7"/>
        <v>619</v>
      </c>
      <c r="D57" s="111"/>
      <c r="E57" s="111"/>
      <c r="F57" s="111"/>
      <c r="G57" s="111"/>
      <c r="H57" s="111"/>
      <c r="I57" s="111"/>
      <c r="J57" s="111"/>
      <c r="K57" s="111">
        <v>619</v>
      </c>
      <c r="L57" s="111"/>
      <c r="M57" s="111">
        <v>0</v>
      </c>
      <c r="N57" s="111"/>
      <c r="O57" s="111"/>
      <c r="P57" s="111"/>
      <c r="Q57" s="111"/>
      <c r="R57" s="111"/>
      <c r="S57" s="111"/>
      <c r="T57" s="111"/>
      <c r="U57" s="111"/>
    </row>
    <row r="58" spans="1:21" s="103" customFormat="1" ht="36" customHeight="1">
      <c r="A58" s="109">
        <v>49</v>
      </c>
      <c r="B58" s="116" t="s">
        <v>354</v>
      </c>
      <c r="C58" s="111">
        <f t="shared" si="7"/>
        <v>2367</v>
      </c>
      <c r="D58" s="111"/>
      <c r="E58" s="111"/>
      <c r="F58" s="111"/>
      <c r="G58" s="111"/>
      <c r="H58" s="111"/>
      <c r="I58" s="111"/>
      <c r="J58" s="111"/>
      <c r="K58" s="111">
        <v>2367</v>
      </c>
      <c r="L58" s="111"/>
      <c r="M58" s="111">
        <v>0</v>
      </c>
      <c r="N58" s="111"/>
      <c r="O58" s="111"/>
      <c r="P58" s="111"/>
      <c r="Q58" s="111"/>
      <c r="R58" s="111"/>
      <c r="S58" s="111"/>
      <c r="T58" s="111"/>
      <c r="U58" s="111"/>
    </row>
    <row r="59" spans="1:21" s="103" customFormat="1" ht="39" customHeight="1">
      <c r="A59" s="109">
        <v>50</v>
      </c>
      <c r="B59" s="116" t="s">
        <v>355</v>
      </c>
      <c r="C59" s="111">
        <f t="shared" si="7"/>
        <v>4581</v>
      </c>
      <c r="D59" s="111">
        <v>1613</v>
      </c>
      <c r="E59" s="111">
        <v>0</v>
      </c>
      <c r="F59" s="111">
        <v>928</v>
      </c>
      <c r="G59" s="111">
        <v>0</v>
      </c>
      <c r="H59" s="111">
        <v>0</v>
      </c>
      <c r="I59" s="111">
        <v>0</v>
      </c>
      <c r="J59" s="111">
        <v>0</v>
      </c>
      <c r="K59" s="111">
        <v>0</v>
      </c>
      <c r="L59" s="111">
        <v>0</v>
      </c>
      <c r="M59" s="111">
        <v>0</v>
      </c>
      <c r="N59" s="111">
        <v>0</v>
      </c>
      <c r="O59" s="111">
        <v>2040</v>
      </c>
      <c r="P59" s="111">
        <v>0</v>
      </c>
      <c r="Q59" s="111">
        <v>0</v>
      </c>
      <c r="R59" s="111">
        <v>0</v>
      </c>
      <c r="S59" s="111">
        <v>0</v>
      </c>
      <c r="T59" s="111">
        <v>0</v>
      </c>
      <c r="U59" s="111">
        <v>0</v>
      </c>
    </row>
    <row r="60" spans="1:21" s="103" customFormat="1" ht="42.75" customHeight="1">
      <c r="A60" s="109">
        <v>51</v>
      </c>
      <c r="B60" s="116" t="s">
        <v>356</v>
      </c>
      <c r="C60" s="111">
        <f t="shared" si="7"/>
        <v>41277</v>
      </c>
      <c r="D60" s="111"/>
      <c r="E60" s="111"/>
      <c r="F60" s="111"/>
      <c r="G60" s="111"/>
      <c r="H60" s="111"/>
      <c r="I60" s="111"/>
      <c r="J60" s="111"/>
      <c r="K60" s="111">
        <v>0</v>
      </c>
      <c r="L60" s="111"/>
      <c r="M60" s="111">
        <v>0</v>
      </c>
      <c r="N60" s="111"/>
      <c r="O60" s="111"/>
      <c r="P60" s="111"/>
      <c r="Q60" s="111"/>
      <c r="R60" s="111"/>
      <c r="S60" s="111">
        <v>41277</v>
      </c>
      <c r="T60" s="111"/>
      <c r="U60" s="111"/>
    </row>
    <row r="61" spans="1:21" s="103" customFormat="1" ht="39.75" customHeight="1">
      <c r="A61" s="109">
        <v>52</v>
      </c>
      <c r="B61" s="116" t="s">
        <v>357</v>
      </c>
      <c r="C61" s="111">
        <f t="shared" si="7"/>
        <v>1536615</v>
      </c>
      <c r="D61" s="111"/>
      <c r="E61" s="111"/>
      <c r="F61" s="111"/>
      <c r="G61" s="111"/>
      <c r="H61" s="111"/>
      <c r="I61" s="111"/>
      <c r="J61" s="111"/>
      <c r="K61" s="111">
        <v>0</v>
      </c>
      <c r="L61" s="111"/>
      <c r="M61" s="111">
        <v>0</v>
      </c>
      <c r="N61" s="111"/>
      <c r="O61" s="111"/>
      <c r="P61" s="111"/>
      <c r="Q61" s="111"/>
      <c r="R61" s="111"/>
      <c r="S61" s="111">
        <v>1536615</v>
      </c>
      <c r="T61" s="111"/>
      <c r="U61" s="111"/>
    </row>
    <row r="62" spans="1:21" s="103" customFormat="1" ht="21.75" customHeight="1">
      <c r="A62" s="109">
        <v>53</v>
      </c>
      <c r="B62" s="116" t="s">
        <v>358</v>
      </c>
      <c r="C62" s="111">
        <f t="shared" si="7"/>
        <v>40245</v>
      </c>
      <c r="D62" s="111"/>
      <c r="E62" s="111"/>
      <c r="F62" s="111"/>
      <c r="G62" s="111"/>
      <c r="H62" s="111"/>
      <c r="I62" s="111"/>
      <c r="J62" s="111"/>
      <c r="K62" s="111">
        <v>0</v>
      </c>
      <c r="L62" s="111"/>
      <c r="M62" s="111">
        <v>0</v>
      </c>
      <c r="N62" s="111"/>
      <c r="O62" s="111"/>
      <c r="P62" s="111"/>
      <c r="Q62" s="111"/>
      <c r="R62" s="111"/>
      <c r="S62" s="111">
        <v>40245</v>
      </c>
      <c r="T62" s="111"/>
      <c r="U62" s="111"/>
    </row>
    <row r="63" spans="1:21" s="103" customFormat="1" ht="21.75" customHeight="1">
      <c r="A63" s="109">
        <v>54</v>
      </c>
      <c r="B63" s="116" t="s">
        <v>359</v>
      </c>
      <c r="C63" s="111">
        <f t="shared" si="7"/>
        <v>567009</v>
      </c>
      <c r="D63" s="111"/>
      <c r="E63" s="111"/>
      <c r="F63" s="111"/>
      <c r="G63" s="111"/>
      <c r="H63" s="111"/>
      <c r="I63" s="111"/>
      <c r="J63" s="111"/>
      <c r="K63" s="111">
        <v>0</v>
      </c>
      <c r="L63" s="111"/>
      <c r="M63" s="111">
        <v>0</v>
      </c>
      <c r="N63" s="111"/>
      <c r="O63" s="111"/>
      <c r="P63" s="111"/>
      <c r="Q63" s="111"/>
      <c r="R63" s="111"/>
      <c r="S63" s="111">
        <v>567009</v>
      </c>
      <c r="T63" s="111"/>
      <c r="U63" s="111"/>
    </row>
    <row r="64" spans="1:21" s="103" customFormat="1" ht="21.75" customHeight="1">
      <c r="A64" s="109">
        <v>55</v>
      </c>
      <c r="B64" s="116" t="s">
        <v>360</v>
      </c>
      <c r="C64" s="111">
        <f t="shared" si="7"/>
        <v>46000</v>
      </c>
      <c r="D64" s="111"/>
      <c r="E64" s="111"/>
      <c r="F64" s="111"/>
      <c r="G64" s="111"/>
      <c r="H64" s="111"/>
      <c r="I64" s="111"/>
      <c r="J64" s="111"/>
      <c r="K64" s="111">
        <v>0</v>
      </c>
      <c r="L64" s="111"/>
      <c r="M64" s="111">
        <v>0</v>
      </c>
      <c r="N64" s="111"/>
      <c r="O64" s="111"/>
      <c r="P64" s="111"/>
      <c r="Q64" s="111"/>
      <c r="R64" s="111"/>
      <c r="S64" s="111">
        <v>46000</v>
      </c>
      <c r="T64" s="111"/>
      <c r="U64" s="111"/>
    </row>
    <row r="65" spans="1:21" s="103" customFormat="1" ht="34.5" customHeight="1">
      <c r="A65" s="109">
        <v>56</v>
      </c>
      <c r="B65" s="116" t="s">
        <v>361</v>
      </c>
      <c r="C65" s="111">
        <f t="shared" si="7"/>
        <v>3050</v>
      </c>
      <c r="D65" s="111"/>
      <c r="E65" s="111"/>
      <c r="F65" s="111"/>
      <c r="G65" s="111"/>
      <c r="H65" s="111"/>
      <c r="I65" s="111"/>
      <c r="J65" s="111"/>
      <c r="K65" s="111">
        <v>0</v>
      </c>
      <c r="L65" s="111"/>
      <c r="M65" s="111">
        <v>0</v>
      </c>
      <c r="N65" s="111"/>
      <c r="O65" s="111"/>
      <c r="P65" s="111"/>
      <c r="Q65" s="111"/>
      <c r="R65" s="111"/>
      <c r="S65" s="111">
        <v>3050</v>
      </c>
      <c r="T65" s="111"/>
      <c r="U65" s="111"/>
    </row>
    <row r="66" spans="1:21" s="103" customFormat="1" ht="33" customHeight="1">
      <c r="A66" s="109">
        <v>57</v>
      </c>
      <c r="B66" s="116" t="s">
        <v>362</v>
      </c>
      <c r="C66" s="111">
        <f t="shared" si="7"/>
        <v>30420</v>
      </c>
      <c r="D66" s="111"/>
      <c r="E66" s="111"/>
      <c r="F66" s="111"/>
      <c r="G66" s="111"/>
      <c r="H66" s="111"/>
      <c r="I66" s="111"/>
      <c r="J66" s="111"/>
      <c r="K66" s="111">
        <v>0</v>
      </c>
      <c r="L66" s="111"/>
      <c r="M66" s="111">
        <v>0</v>
      </c>
      <c r="N66" s="111"/>
      <c r="O66" s="111"/>
      <c r="P66" s="111"/>
      <c r="Q66" s="111"/>
      <c r="R66" s="111"/>
      <c r="S66" s="111">
        <v>30420</v>
      </c>
      <c r="T66" s="111"/>
      <c r="U66" s="111"/>
    </row>
    <row r="67" spans="1:21" s="103" customFormat="1" ht="21.75" customHeight="1">
      <c r="A67" s="109">
        <v>58</v>
      </c>
      <c r="B67" s="116" t="s">
        <v>363</v>
      </c>
      <c r="C67" s="111">
        <f t="shared" si="7"/>
        <v>333803</v>
      </c>
      <c r="D67" s="111"/>
      <c r="E67" s="111"/>
      <c r="F67" s="111"/>
      <c r="G67" s="111"/>
      <c r="H67" s="111"/>
      <c r="I67" s="111"/>
      <c r="J67" s="111"/>
      <c r="K67" s="111">
        <v>0</v>
      </c>
      <c r="L67" s="111"/>
      <c r="M67" s="111">
        <v>0</v>
      </c>
      <c r="N67" s="111"/>
      <c r="O67" s="111"/>
      <c r="P67" s="111"/>
      <c r="Q67" s="111"/>
      <c r="R67" s="111"/>
      <c r="S67" s="111">
        <v>333803</v>
      </c>
      <c r="T67" s="111"/>
      <c r="U67" s="111"/>
    </row>
    <row r="68" spans="1:21" s="103" customFormat="1" ht="38.25">
      <c r="A68" s="109">
        <v>59</v>
      </c>
      <c r="B68" s="116" t="s">
        <v>364</v>
      </c>
      <c r="C68" s="111">
        <f t="shared" si="7"/>
        <v>10000</v>
      </c>
      <c r="D68" s="111"/>
      <c r="E68" s="111"/>
      <c r="F68" s="111"/>
      <c r="G68" s="111"/>
      <c r="H68" s="111"/>
      <c r="I68" s="111"/>
      <c r="J68" s="111"/>
      <c r="K68" s="111">
        <v>0</v>
      </c>
      <c r="L68" s="111"/>
      <c r="M68" s="111">
        <v>0</v>
      </c>
      <c r="N68" s="111"/>
      <c r="O68" s="111"/>
      <c r="P68" s="111"/>
      <c r="Q68" s="111"/>
      <c r="R68" s="111">
        <v>10000</v>
      </c>
      <c r="S68" s="111"/>
      <c r="T68" s="111"/>
      <c r="U68" s="111"/>
    </row>
    <row r="69" spans="1:21" s="103" customFormat="1" ht="46.5" customHeight="1">
      <c r="A69" s="109">
        <v>60</v>
      </c>
      <c r="B69" s="116" t="s">
        <v>365</v>
      </c>
      <c r="C69" s="111">
        <f t="shared" si="7"/>
        <v>700000</v>
      </c>
      <c r="D69" s="111"/>
      <c r="E69" s="111"/>
      <c r="F69" s="111"/>
      <c r="G69" s="111"/>
      <c r="H69" s="111"/>
      <c r="I69" s="111"/>
      <c r="J69" s="111"/>
      <c r="K69" s="111">
        <v>700000</v>
      </c>
      <c r="L69" s="111"/>
      <c r="M69" s="111">
        <v>0</v>
      </c>
      <c r="N69" s="111"/>
      <c r="O69" s="111"/>
      <c r="P69" s="111"/>
      <c r="Q69" s="111"/>
      <c r="R69" s="111"/>
      <c r="S69" s="111"/>
      <c r="T69" s="111"/>
      <c r="U69" s="111"/>
    </row>
    <row r="70" spans="1:21" s="103" customFormat="1" ht="38.25">
      <c r="A70" s="109">
        <v>61</v>
      </c>
      <c r="B70" s="116" t="s">
        <v>366</v>
      </c>
      <c r="C70" s="111">
        <f t="shared" si="7"/>
        <v>600000</v>
      </c>
      <c r="D70" s="111"/>
      <c r="E70" s="111"/>
      <c r="F70" s="111"/>
      <c r="G70" s="111"/>
      <c r="H70" s="111"/>
      <c r="I70" s="111"/>
      <c r="J70" s="111"/>
      <c r="K70" s="111">
        <v>600000</v>
      </c>
      <c r="L70" s="111"/>
      <c r="M70" s="111">
        <v>0</v>
      </c>
      <c r="N70" s="111"/>
      <c r="O70" s="111"/>
      <c r="P70" s="111"/>
      <c r="Q70" s="111"/>
      <c r="R70" s="111"/>
      <c r="S70" s="111"/>
      <c r="T70" s="111"/>
      <c r="U70" s="111"/>
    </row>
    <row r="71" spans="1:21" s="103" customFormat="1" ht="21.75" customHeight="1">
      <c r="A71" s="109">
        <v>62</v>
      </c>
      <c r="B71" s="116" t="s">
        <v>367</v>
      </c>
      <c r="C71" s="111">
        <f t="shared" si="7"/>
        <v>121331</v>
      </c>
      <c r="D71" s="111"/>
      <c r="E71" s="111"/>
      <c r="F71" s="111"/>
      <c r="G71" s="111"/>
      <c r="H71" s="111"/>
      <c r="I71" s="111"/>
      <c r="J71" s="111"/>
      <c r="K71" s="111">
        <v>0</v>
      </c>
      <c r="L71" s="111"/>
      <c r="M71" s="111">
        <v>0</v>
      </c>
      <c r="N71" s="111"/>
      <c r="O71" s="111"/>
      <c r="P71" s="111"/>
      <c r="Q71" s="111"/>
      <c r="R71" s="111">
        <v>121331</v>
      </c>
      <c r="S71" s="111"/>
      <c r="T71" s="111"/>
      <c r="U71" s="111"/>
    </row>
  </sheetData>
  <mergeCells count="24">
    <mergeCell ref="A1:B1"/>
    <mergeCell ref="O7:O8"/>
    <mergeCell ref="Q7:Q8"/>
    <mergeCell ref="P7:P8"/>
    <mergeCell ref="R7:R8"/>
    <mergeCell ref="H7:H8"/>
    <mergeCell ref="I7:I8"/>
    <mergeCell ref="J7:J8"/>
    <mergeCell ref="K7:K8"/>
    <mergeCell ref="L7:M7"/>
    <mergeCell ref="N7:N8"/>
    <mergeCell ref="A3:U3"/>
    <mergeCell ref="A4:U4"/>
    <mergeCell ref="A6:A8"/>
    <mergeCell ref="B6:B8"/>
    <mergeCell ref="C6:C8"/>
    <mergeCell ref="D6:U6"/>
    <mergeCell ref="D7:D8"/>
    <mergeCell ref="E7:E8"/>
    <mergeCell ref="F7:F8"/>
    <mergeCell ref="G7:G8"/>
    <mergeCell ref="U7:U8"/>
    <mergeCell ref="S7:S8"/>
    <mergeCell ref="T7:T8"/>
  </mergeCells>
  <pageMargins left="0.28000000000000003" right="0.17" top="0.41" bottom="0.37" header="0.3" footer="0.19"/>
  <pageSetup paperSize="9" scale="57" orientation="landscape" r:id="rId1"/>
  <headerFooter differentFirst="1">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3"/>
  <sheetViews>
    <sheetView zoomScaleNormal="100" workbookViewId="0">
      <selection activeCell="G120" sqref="G120"/>
    </sheetView>
  </sheetViews>
  <sheetFormatPr defaultColWidth="12.85546875" defaultRowHeight="15.75"/>
  <cols>
    <col min="1" max="1" width="7.28515625" style="128" customWidth="1"/>
    <col min="2" max="2" width="29.42578125" style="128" customWidth="1"/>
    <col min="3" max="3" width="17.85546875" style="144" customWidth="1"/>
    <col min="4" max="6" width="17.85546875" style="128" customWidth="1"/>
    <col min="7" max="16384" width="12.85546875" style="128"/>
  </cols>
  <sheetData>
    <row r="1" spans="1:14" ht="42" customHeight="1">
      <c r="A1" s="377" t="s">
        <v>133</v>
      </c>
      <c r="B1" s="378"/>
      <c r="C1" s="138"/>
      <c r="D1" s="100"/>
      <c r="E1" s="416" t="s">
        <v>391</v>
      </c>
      <c r="F1" s="416"/>
      <c r="G1" s="45"/>
      <c r="H1" s="45"/>
    </row>
    <row r="2" spans="1:14">
      <c r="A2" s="179"/>
      <c r="B2" s="180"/>
      <c r="C2" s="138"/>
      <c r="D2" s="100"/>
      <c r="E2" s="93"/>
      <c r="F2" s="93"/>
      <c r="G2" s="45"/>
      <c r="H2" s="45"/>
    </row>
    <row r="3" spans="1:14" ht="20.25">
      <c r="A3" s="129" t="s">
        <v>392</v>
      </c>
      <c r="B3" s="130"/>
      <c r="C3" s="139"/>
      <c r="D3" s="131"/>
      <c r="E3" s="131"/>
      <c r="F3" s="131"/>
    </row>
    <row r="4" spans="1:14" ht="18.75">
      <c r="A4" s="129" t="s">
        <v>398</v>
      </c>
      <c r="B4" s="130"/>
      <c r="C4" s="140"/>
      <c r="D4" s="132"/>
      <c r="E4" s="132"/>
      <c r="F4" s="132"/>
    </row>
    <row r="5" spans="1:14">
      <c r="A5" s="376" t="s">
        <v>44</v>
      </c>
      <c r="B5" s="376"/>
      <c r="C5" s="376"/>
      <c r="D5" s="376"/>
      <c r="E5" s="376"/>
      <c r="F5" s="376"/>
      <c r="G5" s="43"/>
      <c r="H5" s="43"/>
      <c r="I5" s="43"/>
      <c r="J5" s="43"/>
      <c r="K5" s="43"/>
      <c r="L5" s="43"/>
      <c r="M5" s="43"/>
      <c r="N5" s="43"/>
    </row>
    <row r="6" spans="1:14">
      <c r="A6" s="178"/>
      <c r="B6" s="178"/>
      <c r="C6" s="141"/>
      <c r="D6" s="178"/>
      <c r="E6" s="178"/>
      <c r="F6" s="178"/>
      <c r="G6" s="43"/>
      <c r="H6" s="43"/>
      <c r="I6" s="43"/>
      <c r="J6" s="43"/>
      <c r="K6" s="43"/>
      <c r="L6" s="43"/>
      <c r="M6" s="43"/>
      <c r="N6" s="43"/>
    </row>
    <row r="7" spans="1:14" ht="18.75">
      <c r="A7" s="133"/>
      <c r="B7" s="133"/>
      <c r="C7" s="142"/>
      <c r="D7" s="37"/>
      <c r="E7" s="417" t="s">
        <v>393</v>
      </c>
      <c r="F7" s="417"/>
    </row>
    <row r="8" spans="1:14" s="134" customFormat="1" ht="25.5" customHeight="1">
      <c r="A8" s="418" t="s">
        <v>1</v>
      </c>
      <c r="B8" s="418" t="s">
        <v>394</v>
      </c>
      <c r="C8" s="420" t="s">
        <v>395</v>
      </c>
      <c r="D8" s="421"/>
      <c r="E8" s="421"/>
      <c r="F8" s="422"/>
    </row>
    <row r="9" spans="1:14" s="134" customFormat="1" ht="48.75" customHeight="1">
      <c r="A9" s="419"/>
      <c r="B9" s="419"/>
      <c r="C9" s="143" t="s">
        <v>396</v>
      </c>
      <c r="D9" s="126" t="s">
        <v>397</v>
      </c>
      <c r="E9" s="127" t="s">
        <v>71</v>
      </c>
      <c r="F9" s="127" t="s">
        <v>400</v>
      </c>
    </row>
    <row r="10" spans="1:14" s="37" customFormat="1" ht="18.75">
      <c r="A10" s="135">
        <v>1</v>
      </c>
      <c r="B10" s="136" t="s">
        <v>221</v>
      </c>
      <c r="C10" s="145">
        <v>0.1</v>
      </c>
      <c r="D10" s="145">
        <v>0.1</v>
      </c>
      <c r="E10" s="145">
        <v>0.1</v>
      </c>
      <c r="F10" s="145">
        <v>0.1</v>
      </c>
    </row>
    <row r="11" spans="1:14" s="37" customFormat="1" ht="18.75">
      <c r="A11" s="135">
        <v>2</v>
      </c>
      <c r="B11" s="136" t="s">
        <v>222</v>
      </c>
      <c r="C11" s="145">
        <v>0.1</v>
      </c>
      <c r="D11" s="145">
        <v>0.1</v>
      </c>
      <c r="E11" s="145">
        <v>0.1</v>
      </c>
      <c r="F11" s="145">
        <v>0.1</v>
      </c>
    </row>
    <row r="12" spans="1:14" s="37" customFormat="1" ht="18.75">
      <c r="A12" s="135">
        <v>3</v>
      </c>
      <c r="B12" s="136" t="s">
        <v>223</v>
      </c>
      <c r="C12" s="145">
        <v>0.1</v>
      </c>
      <c r="D12" s="145">
        <v>0.1</v>
      </c>
      <c r="E12" s="145">
        <v>0.1</v>
      </c>
      <c r="F12" s="145">
        <v>0.1</v>
      </c>
    </row>
    <row r="13" spans="1:14" s="37" customFormat="1" ht="18.75">
      <c r="A13" s="135">
        <v>4</v>
      </c>
      <c r="B13" s="136" t="s">
        <v>224</v>
      </c>
      <c r="C13" s="145">
        <v>0.1</v>
      </c>
      <c r="D13" s="145">
        <v>0.1</v>
      </c>
      <c r="E13" s="145">
        <v>0.1</v>
      </c>
      <c r="F13" s="145">
        <v>0.1</v>
      </c>
    </row>
    <row r="14" spans="1:14" s="37" customFormat="1" ht="18.75">
      <c r="A14" s="135">
        <v>5</v>
      </c>
      <c r="B14" s="136" t="s">
        <v>225</v>
      </c>
      <c r="C14" s="145">
        <v>0.1</v>
      </c>
      <c r="D14" s="145">
        <v>0.1</v>
      </c>
      <c r="E14" s="145">
        <v>0.1</v>
      </c>
      <c r="F14" s="145">
        <v>0.1</v>
      </c>
    </row>
    <row r="15" spans="1:14" s="37" customFormat="1" ht="18.75">
      <c r="A15" s="135">
        <v>6</v>
      </c>
      <c r="B15" s="136" t="s">
        <v>226</v>
      </c>
      <c r="C15" s="145">
        <v>0.2</v>
      </c>
      <c r="D15" s="145">
        <v>0.2</v>
      </c>
      <c r="E15" s="145">
        <v>0.2</v>
      </c>
      <c r="F15" s="145">
        <v>0.2</v>
      </c>
    </row>
    <row r="16" spans="1:14" s="37" customFormat="1" ht="18.75">
      <c r="A16" s="135">
        <v>7</v>
      </c>
      <c r="B16" s="136" t="s">
        <v>227</v>
      </c>
      <c r="C16" s="145">
        <v>0.2</v>
      </c>
      <c r="D16" s="145">
        <v>0.2</v>
      </c>
      <c r="E16" s="145">
        <v>0.2</v>
      </c>
      <c r="F16" s="145">
        <v>0.2</v>
      </c>
    </row>
    <row r="17" spans="1:6" s="37" customFormat="1" ht="18.75">
      <c r="A17" s="135">
        <v>8</v>
      </c>
      <c r="B17" s="136" t="s">
        <v>228</v>
      </c>
      <c r="C17" s="145">
        <v>0.2</v>
      </c>
      <c r="D17" s="145">
        <v>0.2</v>
      </c>
      <c r="E17" s="145">
        <v>0.2</v>
      </c>
      <c r="F17" s="145">
        <v>0.2</v>
      </c>
    </row>
    <row r="18" spans="1:6" s="37" customFormat="1" ht="18.75">
      <c r="A18" s="135">
        <v>9</v>
      </c>
      <c r="B18" s="136" t="s">
        <v>229</v>
      </c>
      <c r="C18" s="145">
        <v>0.1</v>
      </c>
      <c r="D18" s="145">
        <v>0.1</v>
      </c>
      <c r="E18" s="145">
        <v>0.1</v>
      </c>
      <c r="F18" s="145">
        <v>0.1</v>
      </c>
    </row>
    <row r="19" spans="1:6" s="37" customFormat="1" ht="18.75">
      <c r="A19" s="135">
        <v>10</v>
      </c>
      <c r="B19" s="136" t="s">
        <v>230</v>
      </c>
      <c r="C19" s="145">
        <v>0.1</v>
      </c>
      <c r="D19" s="145">
        <v>0.1</v>
      </c>
      <c r="E19" s="145">
        <v>0.1</v>
      </c>
      <c r="F19" s="145">
        <v>0.1</v>
      </c>
    </row>
    <row r="20" spans="1:6" s="37" customFormat="1" ht="18.75">
      <c r="A20" s="135">
        <v>11</v>
      </c>
      <c r="B20" s="136" t="s">
        <v>231</v>
      </c>
      <c r="C20" s="145">
        <v>0.1</v>
      </c>
      <c r="D20" s="145">
        <v>0.1</v>
      </c>
      <c r="E20" s="145">
        <v>0.1</v>
      </c>
      <c r="F20" s="145">
        <v>0.1</v>
      </c>
    </row>
    <row r="21" spans="1:6" s="37" customFormat="1" ht="18.75">
      <c r="A21" s="135">
        <v>12</v>
      </c>
      <c r="B21" s="136" t="s">
        <v>232</v>
      </c>
      <c r="C21" s="145">
        <v>0.2</v>
      </c>
      <c r="D21" s="145">
        <v>0.2</v>
      </c>
      <c r="E21" s="145">
        <v>0.2</v>
      </c>
      <c r="F21" s="145">
        <v>0.2</v>
      </c>
    </row>
    <row r="22" spans="1:6" s="37" customFormat="1" ht="18.75">
      <c r="A22" s="135">
        <v>13</v>
      </c>
      <c r="B22" s="136" t="s">
        <v>233</v>
      </c>
      <c r="C22" s="145">
        <v>0.2</v>
      </c>
      <c r="D22" s="145">
        <v>0.2</v>
      </c>
      <c r="E22" s="145">
        <v>0.2</v>
      </c>
      <c r="F22" s="145">
        <v>0.2</v>
      </c>
    </row>
    <row r="23" spans="1:6" s="37" customFormat="1" ht="18.75">
      <c r="A23" s="135">
        <v>14</v>
      </c>
      <c r="B23" s="136" t="s">
        <v>234</v>
      </c>
      <c r="C23" s="145">
        <v>0.2</v>
      </c>
      <c r="D23" s="145">
        <v>0.2</v>
      </c>
      <c r="E23" s="145">
        <v>0.2</v>
      </c>
      <c r="F23" s="145">
        <v>0.2</v>
      </c>
    </row>
    <row r="24" spans="1:6" s="37" customFormat="1" ht="18.75">
      <c r="A24" s="135">
        <v>15</v>
      </c>
      <c r="B24" s="136" t="s">
        <v>235</v>
      </c>
      <c r="C24" s="145">
        <v>0.2</v>
      </c>
      <c r="D24" s="145">
        <v>0.2</v>
      </c>
      <c r="E24" s="145">
        <v>0.2</v>
      </c>
      <c r="F24" s="145">
        <v>0.2</v>
      </c>
    </row>
    <row r="25" spans="1:6" s="37" customFormat="1" ht="18.75">
      <c r="A25" s="135">
        <v>16</v>
      </c>
      <c r="B25" s="136" t="s">
        <v>399</v>
      </c>
      <c r="C25" s="145">
        <v>0.2</v>
      </c>
      <c r="D25" s="145">
        <v>0.2</v>
      </c>
      <c r="E25" s="145">
        <v>0.2</v>
      </c>
      <c r="F25" s="145">
        <v>0.2</v>
      </c>
    </row>
    <row r="26" spans="1:6" s="37" customFormat="1" ht="18.75">
      <c r="A26" s="135">
        <v>17</v>
      </c>
      <c r="B26" s="136" t="s">
        <v>236</v>
      </c>
      <c r="C26" s="145">
        <v>0.2</v>
      </c>
      <c r="D26" s="145">
        <v>0.2</v>
      </c>
      <c r="E26" s="145">
        <v>0.2</v>
      </c>
      <c r="F26" s="145">
        <v>0.2</v>
      </c>
    </row>
    <row r="27" spans="1:6" s="37" customFormat="1" ht="18.75">
      <c r="A27" s="135">
        <v>18</v>
      </c>
      <c r="B27" s="136" t="s">
        <v>237</v>
      </c>
      <c r="C27" s="145">
        <v>0.2</v>
      </c>
      <c r="D27" s="145">
        <v>0.2</v>
      </c>
      <c r="E27" s="145">
        <v>0.2</v>
      </c>
      <c r="F27" s="145">
        <v>0.2</v>
      </c>
    </row>
    <row r="28" spans="1:6" s="37" customFormat="1" ht="18.75">
      <c r="A28" s="135">
        <v>19</v>
      </c>
      <c r="B28" s="136" t="s">
        <v>238</v>
      </c>
      <c r="C28" s="145">
        <v>0.2</v>
      </c>
      <c r="D28" s="145">
        <v>0.2</v>
      </c>
      <c r="E28" s="145">
        <v>0.2</v>
      </c>
      <c r="F28" s="145">
        <v>0.2</v>
      </c>
    </row>
    <row r="29" spans="1:6" s="37" customFormat="1" ht="18.75">
      <c r="A29" s="135">
        <v>20</v>
      </c>
      <c r="B29" s="136" t="s">
        <v>239</v>
      </c>
      <c r="C29" s="145">
        <v>0.2</v>
      </c>
      <c r="D29" s="145">
        <v>0.2</v>
      </c>
      <c r="E29" s="145">
        <v>0.2</v>
      </c>
      <c r="F29" s="145">
        <v>0.2</v>
      </c>
    </row>
    <row r="30" spans="1:6" s="37" customFormat="1" ht="18.75">
      <c r="A30" s="135">
        <v>21</v>
      </c>
      <c r="B30" s="136" t="s">
        <v>240</v>
      </c>
      <c r="C30" s="145">
        <v>0.2</v>
      </c>
      <c r="D30" s="145">
        <v>0.2</v>
      </c>
      <c r="E30" s="145">
        <v>0.2</v>
      </c>
      <c r="F30" s="145">
        <v>0.2</v>
      </c>
    </row>
    <row r="31" spans="1:6" s="37" customFormat="1" ht="18.75">
      <c r="A31" s="135">
        <v>22</v>
      </c>
      <c r="B31" s="136" t="s">
        <v>241</v>
      </c>
      <c r="C31" s="145">
        <v>0.2</v>
      </c>
      <c r="D31" s="145">
        <v>0.2</v>
      </c>
      <c r="E31" s="145">
        <v>0.2</v>
      </c>
      <c r="F31" s="145">
        <v>0.2</v>
      </c>
    </row>
    <row r="32" spans="1:6" s="37" customFormat="1" ht="18.75">
      <c r="A32" s="135">
        <v>23</v>
      </c>
      <c r="B32" s="136" t="s">
        <v>242</v>
      </c>
      <c r="C32" s="145">
        <v>0.2</v>
      </c>
      <c r="D32" s="145">
        <v>0.2</v>
      </c>
      <c r="E32" s="145">
        <v>0.2</v>
      </c>
      <c r="F32" s="145">
        <v>0.2</v>
      </c>
    </row>
    <row r="33" spans="1:6" s="37" customFormat="1" ht="18.75">
      <c r="A33" s="135">
        <v>24</v>
      </c>
      <c r="B33" s="136" t="s">
        <v>243</v>
      </c>
      <c r="C33" s="145">
        <v>0.2</v>
      </c>
      <c r="D33" s="145">
        <v>0.2</v>
      </c>
      <c r="E33" s="145">
        <v>0.2</v>
      </c>
      <c r="F33" s="145">
        <v>0.2</v>
      </c>
    </row>
    <row r="34" spans="1:6" s="37" customFormat="1" ht="18.75">
      <c r="A34" s="135">
        <v>25</v>
      </c>
      <c r="B34" s="136" t="s">
        <v>244</v>
      </c>
      <c r="C34" s="145">
        <v>0.2</v>
      </c>
      <c r="D34" s="145">
        <v>0.2</v>
      </c>
      <c r="E34" s="145">
        <v>0.2</v>
      </c>
      <c r="F34" s="145">
        <v>0.2</v>
      </c>
    </row>
    <row r="35" spans="1:6" s="37" customFormat="1" ht="18.75">
      <c r="A35" s="135">
        <v>26</v>
      </c>
      <c r="B35" s="136" t="s">
        <v>245</v>
      </c>
      <c r="C35" s="145">
        <v>0.2</v>
      </c>
      <c r="D35" s="145">
        <v>0.2</v>
      </c>
      <c r="E35" s="145">
        <v>0.2</v>
      </c>
      <c r="F35" s="145">
        <v>0.2</v>
      </c>
    </row>
    <row r="36" spans="1:6" s="37" customFormat="1" ht="18.75">
      <c r="A36" s="135">
        <v>27</v>
      </c>
      <c r="B36" s="136" t="s">
        <v>246</v>
      </c>
      <c r="C36" s="145">
        <v>0.2</v>
      </c>
      <c r="D36" s="145">
        <v>0.2</v>
      </c>
      <c r="E36" s="145">
        <v>0.2</v>
      </c>
      <c r="F36" s="145">
        <v>0.2</v>
      </c>
    </row>
    <row r="37" spans="1:6" s="37" customFormat="1" ht="18.75">
      <c r="A37" s="135">
        <v>28</v>
      </c>
      <c r="B37" s="136" t="s">
        <v>247</v>
      </c>
      <c r="C37" s="145">
        <v>0.2</v>
      </c>
      <c r="D37" s="145">
        <v>0.2</v>
      </c>
      <c r="E37" s="145">
        <v>0.2</v>
      </c>
      <c r="F37" s="145">
        <v>0.2</v>
      </c>
    </row>
    <row r="38" spans="1:6" s="37" customFormat="1" ht="18.75">
      <c r="A38" s="135">
        <v>29</v>
      </c>
      <c r="B38" s="136" t="s">
        <v>248</v>
      </c>
      <c r="C38" s="145">
        <v>0.2</v>
      </c>
      <c r="D38" s="145">
        <v>0.2</v>
      </c>
      <c r="E38" s="145">
        <v>0.2</v>
      </c>
      <c r="F38" s="145">
        <v>0.2</v>
      </c>
    </row>
    <row r="39" spans="1:6" s="37" customFormat="1" ht="18.75">
      <c r="A39" s="135">
        <v>30</v>
      </c>
      <c r="B39" s="136" t="s">
        <v>249</v>
      </c>
      <c r="C39" s="145">
        <v>0.2</v>
      </c>
      <c r="D39" s="145">
        <v>0.2</v>
      </c>
      <c r="E39" s="145">
        <v>0.2</v>
      </c>
      <c r="F39" s="145">
        <v>0.2</v>
      </c>
    </row>
    <row r="40" spans="1:6" s="37" customFormat="1" ht="18.75">
      <c r="A40" s="135">
        <v>31</v>
      </c>
      <c r="B40" s="136" t="s">
        <v>250</v>
      </c>
      <c r="C40" s="145">
        <v>0.2</v>
      </c>
      <c r="D40" s="145">
        <v>0.2</v>
      </c>
      <c r="E40" s="145">
        <v>0.2</v>
      </c>
      <c r="F40" s="145">
        <v>0.2</v>
      </c>
    </row>
    <row r="41" spans="1:6" s="37" customFormat="1" ht="18.75">
      <c r="A41" s="135">
        <v>32</v>
      </c>
      <c r="B41" s="136" t="s">
        <v>251</v>
      </c>
      <c r="C41" s="145">
        <v>0.2</v>
      </c>
      <c r="D41" s="145">
        <v>0.2</v>
      </c>
      <c r="E41" s="145">
        <v>0.2</v>
      </c>
      <c r="F41" s="145">
        <v>0.2</v>
      </c>
    </row>
    <row r="42" spans="1:6" s="37" customFormat="1" ht="18.75">
      <c r="A42" s="135">
        <v>33</v>
      </c>
      <c r="B42" s="136" t="s">
        <v>252</v>
      </c>
      <c r="C42" s="145">
        <v>0.2</v>
      </c>
      <c r="D42" s="145">
        <v>0.2</v>
      </c>
      <c r="E42" s="145">
        <v>0.2</v>
      </c>
      <c r="F42" s="145">
        <v>0.2</v>
      </c>
    </row>
    <row r="43" spans="1:6" s="37" customFormat="1" ht="18.75">
      <c r="A43" s="135">
        <v>34</v>
      </c>
      <c r="B43" s="136" t="s">
        <v>253</v>
      </c>
      <c r="C43" s="145">
        <v>0.2</v>
      </c>
      <c r="D43" s="145">
        <v>0.2</v>
      </c>
      <c r="E43" s="145">
        <v>0.2</v>
      </c>
      <c r="F43" s="145">
        <v>0.2</v>
      </c>
    </row>
    <row r="44" spans="1:6" s="37" customFormat="1" ht="18.75">
      <c r="A44" s="135">
        <v>35</v>
      </c>
      <c r="B44" s="136" t="s">
        <v>254</v>
      </c>
      <c r="C44" s="145">
        <v>0.2</v>
      </c>
      <c r="D44" s="145">
        <v>0.2</v>
      </c>
      <c r="E44" s="145">
        <v>0.2</v>
      </c>
      <c r="F44" s="145">
        <v>0.2</v>
      </c>
    </row>
    <row r="45" spans="1:6" s="37" customFormat="1" ht="18.75">
      <c r="A45" s="135">
        <v>36</v>
      </c>
      <c r="B45" s="136" t="s">
        <v>255</v>
      </c>
      <c r="C45" s="145">
        <v>0.2</v>
      </c>
      <c r="D45" s="145">
        <v>0.4</v>
      </c>
      <c r="E45" s="145">
        <v>1</v>
      </c>
      <c r="F45" s="145">
        <v>1</v>
      </c>
    </row>
    <row r="46" spans="1:6" s="37" customFormat="1" ht="18.75">
      <c r="A46" s="135">
        <v>37</v>
      </c>
      <c r="B46" s="136" t="s">
        <v>256</v>
      </c>
      <c r="C46" s="145">
        <v>0.3</v>
      </c>
      <c r="D46" s="145">
        <v>0.5</v>
      </c>
      <c r="E46" s="145">
        <v>1</v>
      </c>
      <c r="F46" s="145">
        <v>1</v>
      </c>
    </row>
    <row r="47" spans="1:6" s="37" customFormat="1" ht="18.75">
      <c r="A47" s="135">
        <v>38</v>
      </c>
      <c r="B47" s="136" t="s">
        <v>257</v>
      </c>
      <c r="C47" s="145">
        <v>0.4</v>
      </c>
      <c r="D47" s="145">
        <v>0.6</v>
      </c>
      <c r="E47" s="145">
        <v>1</v>
      </c>
      <c r="F47" s="145">
        <v>1</v>
      </c>
    </row>
    <row r="48" spans="1:6" s="37" customFormat="1" ht="18.75">
      <c r="A48" s="135">
        <v>39</v>
      </c>
      <c r="B48" s="136" t="s">
        <v>258</v>
      </c>
      <c r="C48" s="145">
        <v>0.6</v>
      </c>
      <c r="D48" s="145">
        <v>0.75</v>
      </c>
      <c r="E48" s="145">
        <v>1</v>
      </c>
      <c r="F48" s="145">
        <v>1</v>
      </c>
    </row>
    <row r="49" spans="1:6" s="37" customFormat="1" ht="18.75">
      <c r="A49" s="135">
        <v>40</v>
      </c>
      <c r="B49" s="136" t="s">
        <v>259</v>
      </c>
      <c r="C49" s="145">
        <v>1</v>
      </c>
      <c r="D49" s="145">
        <v>1</v>
      </c>
      <c r="E49" s="145">
        <v>1</v>
      </c>
      <c r="F49" s="145">
        <v>1</v>
      </c>
    </row>
    <row r="50" spans="1:6" s="37" customFormat="1" ht="18.75">
      <c r="A50" s="135">
        <v>41</v>
      </c>
      <c r="B50" s="136" t="s">
        <v>260</v>
      </c>
      <c r="C50" s="145">
        <v>1</v>
      </c>
      <c r="D50" s="145">
        <v>1</v>
      </c>
      <c r="E50" s="145">
        <v>1</v>
      </c>
      <c r="F50" s="145">
        <v>1</v>
      </c>
    </row>
    <row r="51" spans="1:6" s="37" customFormat="1" ht="18.75">
      <c r="A51" s="135">
        <v>42</v>
      </c>
      <c r="B51" s="136" t="s">
        <v>261</v>
      </c>
      <c r="C51" s="145">
        <v>1</v>
      </c>
      <c r="D51" s="145">
        <v>1</v>
      </c>
      <c r="E51" s="145">
        <v>1</v>
      </c>
      <c r="F51" s="145">
        <v>1</v>
      </c>
    </row>
    <row r="52" spans="1:6" s="37" customFormat="1" ht="18.75">
      <c r="A52" s="135">
        <v>43</v>
      </c>
      <c r="B52" s="136" t="s">
        <v>262</v>
      </c>
      <c r="C52" s="145">
        <v>1</v>
      </c>
      <c r="D52" s="145">
        <v>1</v>
      </c>
      <c r="E52" s="145">
        <v>1</v>
      </c>
      <c r="F52" s="145">
        <v>1</v>
      </c>
    </row>
    <row r="53" spans="1:6" s="37" customFormat="1" ht="18.75">
      <c r="A53" s="135">
        <v>44</v>
      </c>
      <c r="B53" s="136" t="s">
        <v>285</v>
      </c>
      <c r="C53" s="145">
        <v>1</v>
      </c>
      <c r="D53" s="145">
        <v>1</v>
      </c>
      <c r="E53" s="145">
        <v>1</v>
      </c>
      <c r="F53" s="145">
        <v>1</v>
      </c>
    </row>
    <row r="54" spans="1:6" s="37" customFormat="1" ht="18.75">
      <c r="A54" s="135">
        <v>45</v>
      </c>
      <c r="B54" s="136" t="s">
        <v>286</v>
      </c>
      <c r="C54" s="145">
        <v>1</v>
      </c>
      <c r="D54" s="145">
        <v>1</v>
      </c>
      <c r="E54" s="145">
        <v>1</v>
      </c>
      <c r="F54" s="145">
        <v>1</v>
      </c>
    </row>
    <row r="55" spans="1:6" s="37" customFormat="1" ht="18.75">
      <c r="A55" s="135">
        <v>46</v>
      </c>
      <c r="B55" s="136" t="s">
        <v>287</v>
      </c>
      <c r="C55" s="145">
        <v>1</v>
      </c>
      <c r="D55" s="145">
        <v>1</v>
      </c>
      <c r="E55" s="145">
        <v>1</v>
      </c>
      <c r="F55" s="145">
        <v>1</v>
      </c>
    </row>
    <row r="56" spans="1:6" s="37" customFormat="1" ht="18.75">
      <c r="A56" s="135">
        <v>47</v>
      </c>
      <c r="B56" s="136" t="s">
        <v>288</v>
      </c>
      <c r="C56" s="145">
        <v>1</v>
      </c>
      <c r="D56" s="145">
        <v>1</v>
      </c>
      <c r="E56" s="145">
        <v>1</v>
      </c>
      <c r="F56" s="145">
        <v>1</v>
      </c>
    </row>
    <row r="57" spans="1:6" s="37" customFormat="1" ht="18.75">
      <c r="A57" s="135">
        <v>48</v>
      </c>
      <c r="B57" s="136" t="s">
        <v>289</v>
      </c>
      <c r="C57" s="145">
        <v>1</v>
      </c>
      <c r="D57" s="145">
        <v>1</v>
      </c>
      <c r="E57" s="145">
        <v>1</v>
      </c>
      <c r="F57" s="145">
        <v>1</v>
      </c>
    </row>
    <row r="58" spans="1:6" s="37" customFormat="1" ht="18.75">
      <c r="A58" s="135">
        <v>49</v>
      </c>
      <c r="B58" s="136" t="s">
        <v>290</v>
      </c>
      <c r="C58" s="145">
        <v>1</v>
      </c>
      <c r="D58" s="145">
        <v>1</v>
      </c>
      <c r="E58" s="145">
        <v>1</v>
      </c>
      <c r="F58" s="145">
        <v>1</v>
      </c>
    </row>
    <row r="59" spans="1:6" s="37" customFormat="1" ht="18.75">
      <c r="A59" s="135">
        <v>50</v>
      </c>
      <c r="B59" s="136" t="s">
        <v>291</v>
      </c>
      <c r="C59" s="145">
        <v>1</v>
      </c>
      <c r="D59" s="145">
        <v>1</v>
      </c>
      <c r="E59" s="145">
        <v>1</v>
      </c>
      <c r="F59" s="145">
        <v>1</v>
      </c>
    </row>
    <row r="60" spans="1:6" s="37" customFormat="1" ht="18.75">
      <c r="A60" s="135">
        <v>51</v>
      </c>
      <c r="B60" s="136" t="s">
        <v>275</v>
      </c>
      <c r="C60" s="145">
        <v>1</v>
      </c>
      <c r="D60" s="145">
        <v>1</v>
      </c>
      <c r="E60" s="145">
        <v>1</v>
      </c>
      <c r="F60" s="145">
        <v>1</v>
      </c>
    </row>
    <row r="61" spans="1:6" s="37" customFormat="1" ht="18.75">
      <c r="A61" s="135">
        <v>52</v>
      </c>
      <c r="B61" s="136" t="s">
        <v>265</v>
      </c>
      <c r="C61" s="145">
        <v>1</v>
      </c>
      <c r="D61" s="145">
        <v>1</v>
      </c>
      <c r="E61" s="145">
        <v>1</v>
      </c>
      <c r="F61" s="145">
        <v>1</v>
      </c>
    </row>
    <row r="62" spans="1:6" s="37" customFormat="1" ht="18.75">
      <c r="A62" s="135">
        <v>53</v>
      </c>
      <c r="B62" s="136" t="s">
        <v>266</v>
      </c>
      <c r="C62" s="145">
        <v>1</v>
      </c>
      <c r="D62" s="145">
        <v>1</v>
      </c>
      <c r="E62" s="145">
        <v>1</v>
      </c>
      <c r="F62" s="145">
        <v>1</v>
      </c>
    </row>
    <row r="63" spans="1:6" s="37" customFormat="1" ht="18.75">
      <c r="A63" s="135">
        <v>54</v>
      </c>
      <c r="B63" s="136" t="s">
        <v>267</v>
      </c>
      <c r="C63" s="145">
        <v>1</v>
      </c>
      <c r="D63" s="145">
        <v>1</v>
      </c>
      <c r="E63" s="145">
        <v>1</v>
      </c>
      <c r="F63" s="145">
        <v>1</v>
      </c>
    </row>
    <row r="64" spans="1:6" s="37" customFormat="1" ht="18.75">
      <c r="A64" s="135">
        <v>55</v>
      </c>
      <c r="B64" s="136" t="s">
        <v>268</v>
      </c>
      <c r="C64" s="145">
        <v>1</v>
      </c>
      <c r="D64" s="145">
        <v>1</v>
      </c>
      <c r="E64" s="145">
        <v>1</v>
      </c>
      <c r="F64" s="145">
        <v>1</v>
      </c>
    </row>
    <row r="65" spans="1:6" s="37" customFormat="1" ht="18.75">
      <c r="A65" s="135">
        <v>56</v>
      </c>
      <c r="B65" s="136" t="s">
        <v>276</v>
      </c>
      <c r="C65" s="145">
        <v>0.3</v>
      </c>
      <c r="D65" s="145">
        <v>0.5</v>
      </c>
      <c r="E65" s="145">
        <v>1</v>
      </c>
      <c r="F65" s="145">
        <v>1</v>
      </c>
    </row>
    <row r="66" spans="1:6" s="37" customFormat="1" ht="18.75">
      <c r="A66" s="135">
        <v>57</v>
      </c>
      <c r="B66" s="136" t="s">
        <v>277</v>
      </c>
      <c r="C66" s="145">
        <v>0.7</v>
      </c>
      <c r="D66" s="145">
        <v>0.9</v>
      </c>
      <c r="E66" s="145">
        <v>1</v>
      </c>
      <c r="F66" s="145">
        <v>1</v>
      </c>
    </row>
    <row r="67" spans="1:6" s="37" customFormat="1" ht="18.75">
      <c r="A67" s="135">
        <v>58</v>
      </c>
      <c r="B67" s="136" t="s">
        <v>278</v>
      </c>
      <c r="C67" s="145">
        <v>0.7</v>
      </c>
      <c r="D67" s="145">
        <v>0.9</v>
      </c>
      <c r="E67" s="145">
        <v>1</v>
      </c>
      <c r="F67" s="145">
        <v>1</v>
      </c>
    </row>
    <row r="68" spans="1:6" s="37" customFormat="1" ht="18.75">
      <c r="A68" s="135">
        <v>59</v>
      </c>
      <c r="B68" s="136" t="s">
        <v>279</v>
      </c>
      <c r="C68" s="145">
        <v>1</v>
      </c>
      <c r="D68" s="145">
        <v>1</v>
      </c>
      <c r="E68" s="145">
        <v>1</v>
      </c>
      <c r="F68" s="145">
        <v>1</v>
      </c>
    </row>
    <row r="69" spans="1:6" s="37" customFormat="1" ht="18.75">
      <c r="A69" s="135">
        <v>60</v>
      </c>
      <c r="B69" s="136" t="s">
        <v>280</v>
      </c>
      <c r="C69" s="145">
        <v>1</v>
      </c>
      <c r="D69" s="145">
        <v>1</v>
      </c>
      <c r="E69" s="145">
        <v>1</v>
      </c>
      <c r="F69" s="145">
        <v>1</v>
      </c>
    </row>
    <row r="70" spans="1:6" s="37" customFormat="1" ht="18.75">
      <c r="A70" s="135">
        <v>61</v>
      </c>
      <c r="B70" s="136" t="s">
        <v>281</v>
      </c>
      <c r="C70" s="145">
        <v>1</v>
      </c>
      <c r="D70" s="145">
        <v>1</v>
      </c>
      <c r="E70" s="145">
        <v>1</v>
      </c>
      <c r="F70" s="145">
        <v>1</v>
      </c>
    </row>
    <row r="71" spans="1:6" s="37" customFormat="1" ht="18.75">
      <c r="A71" s="135">
        <v>62</v>
      </c>
      <c r="B71" s="136" t="s">
        <v>282</v>
      </c>
      <c r="C71" s="145">
        <v>1</v>
      </c>
      <c r="D71" s="145">
        <v>1</v>
      </c>
      <c r="E71" s="145">
        <v>1</v>
      </c>
      <c r="F71" s="145">
        <v>1</v>
      </c>
    </row>
    <row r="72" spans="1:6" s="37" customFormat="1" ht="18.75">
      <c r="A72" s="135">
        <v>63</v>
      </c>
      <c r="B72" s="136" t="s">
        <v>269</v>
      </c>
      <c r="C72" s="145">
        <v>1</v>
      </c>
      <c r="D72" s="145">
        <v>1</v>
      </c>
      <c r="E72" s="145">
        <v>1</v>
      </c>
      <c r="F72" s="145">
        <v>1</v>
      </c>
    </row>
    <row r="73" spans="1:6" s="37" customFormat="1" ht="18.75">
      <c r="A73" s="135">
        <v>64</v>
      </c>
      <c r="B73" s="136" t="s">
        <v>283</v>
      </c>
      <c r="C73" s="145">
        <v>1</v>
      </c>
      <c r="D73" s="145">
        <v>1</v>
      </c>
      <c r="E73" s="145">
        <v>1</v>
      </c>
      <c r="F73" s="145">
        <v>1</v>
      </c>
    </row>
    <row r="74" spans="1:6" s="37" customFormat="1" ht="18.75">
      <c r="A74" s="135">
        <v>65</v>
      </c>
      <c r="B74" s="136" t="s">
        <v>292</v>
      </c>
      <c r="C74" s="145">
        <v>1</v>
      </c>
      <c r="D74" s="145">
        <v>1</v>
      </c>
      <c r="E74" s="145">
        <v>1</v>
      </c>
      <c r="F74" s="145">
        <v>1</v>
      </c>
    </row>
    <row r="75" spans="1:6" s="37" customFormat="1" ht="18.75">
      <c r="A75" s="135">
        <v>66</v>
      </c>
      <c r="B75" s="136" t="s">
        <v>270</v>
      </c>
      <c r="C75" s="145">
        <v>1</v>
      </c>
      <c r="D75" s="145">
        <v>1</v>
      </c>
      <c r="E75" s="145">
        <v>1</v>
      </c>
      <c r="F75" s="145">
        <v>1</v>
      </c>
    </row>
    <row r="76" spans="1:6" s="37" customFormat="1" ht="18.75">
      <c r="A76" s="135">
        <v>67</v>
      </c>
      <c r="B76" s="136" t="s">
        <v>271</v>
      </c>
      <c r="C76" s="145">
        <v>1</v>
      </c>
      <c r="D76" s="145">
        <v>1</v>
      </c>
      <c r="E76" s="145">
        <v>1</v>
      </c>
      <c r="F76" s="145">
        <v>1</v>
      </c>
    </row>
    <row r="77" spans="1:6" s="37" customFormat="1" ht="18.75">
      <c r="A77" s="135">
        <v>68</v>
      </c>
      <c r="B77" s="136" t="s">
        <v>263</v>
      </c>
      <c r="C77" s="145">
        <v>1</v>
      </c>
      <c r="D77" s="145">
        <v>1</v>
      </c>
      <c r="E77" s="145">
        <v>1</v>
      </c>
      <c r="F77" s="145">
        <v>1</v>
      </c>
    </row>
    <row r="78" spans="1:6" s="37" customFormat="1" ht="18.75">
      <c r="A78" s="135">
        <v>69</v>
      </c>
      <c r="B78" s="136" t="s">
        <v>293</v>
      </c>
      <c r="C78" s="145">
        <v>1</v>
      </c>
      <c r="D78" s="145">
        <v>1</v>
      </c>
      <c r="E78" s="145">
        <v>1</v>
      </c>
      <c r="F78" s="145">
        <v>1</v>
      </c>
    </row>
    <row r="79" spans="1:6" s="37" customFormat="1" ht="18.75">
      <c r="A79" s="135">
        <v>70</v>
      </c>
      <c r="B79" s="136" t="s">
        <v>294</v>
      </c>
      <c r="C79" s="145">
        <v>1</v>
      </c>
      <c r="D79" s="145">
        <v>1</v>
      </c>
      <c r="E79" s="145">
        <v>1</v>
      </c>
      <c r="F79" s="145">
        <v>1</v>
      </c>
    </row>
    <row r="80" spans="1:6" s="37" customFormat="1" ht="18.75">
      <c r="A80" s="135">
        <v>71</v>
      </c>
      <c r="B80" s="136" t="s">
        <v>295</v>
      </c>
      <c r="C80" s="145">
        <v>1</v>
      </c>
      <c r="D80" s="145">
        <v>1</v>
      </c>
      <c r="E80" s="145">
        <v>1</v>
      </c>
      <c r="F80" s="145">
        <v>1</v>
      </c>
    </row>
    <row r="81" spans="1:6" s="37" customFormat="1" ht="18.75">
      <c r="A81" s="135">
        <v>72</v>
      </c>
      <c r="B81" s="136" t="s">
        <v>264</v>
      </c>
      <c r="C81" s="145">
        <v>1</v>
      </c>
      <c r="D81" s="145">
        <v>1</v>
      </c>
      <c r="E81" s="145">
        <v>1</v>
      </c>
      <c r="F81" s="145">
        <v>1</v>
      </c>
    </row>
    <row r="82" spans="1:6" s="37" customFormat="1" ht="18.75">
      <c r="A82" s="135">
        <v>73</v>
      </c>
      <c r="B82" s="136" t="s">
        <v>272</v>
      </c>
      <c r="C82" s="145">
        <v>1</v>
      </c>
      <c r="D82" s="145">
        <v>1</v>
      </c>
      <c r="E82" s="145">
        <v>1</v>
      </c>
      <c r="F82" s="145">
        <v>1</v>
      </c>
    </row>
    <row r="83" spans="1:6" s="37" customFormat="1" ht="18.75">
      <c r="A83" s="135">
        <v>74</v>
      </c>
      <c r="B83" s="136" t="s">
        <v>273</v>
      </c>
      <c r="C83" s="145">
        <v>1</v>
      </c>
      <c r="D83" s="145">
        <v>1</v>
      </c>
      <c r="E83" s="145">
        <v>1</v>
      </c>
      <c r="F83" s="145">
        <v>1</v>
      </c>
    </row>
    <row r="84" spans="1:6" s="37" customFormat="1" ht="18.75">
      <c r="A84" s="135">
        <v>75</v>
      </c>
      <c r="B84" s="136" t="s">
        <v>274</v>
      </c>
      <c r="C84" s="145">
        <v>1</v>
      </c>
      <c r="D84" s="145">
        <v>1</v>
      </c>
      <c r="E84" s="145">
        <v>1</v>
      </c>
      <c r="F84" s="145">
        <v>1</v>
      </c>
    </row>
    <row r="85" spans="1:6" s="37" customFormat="1" ht="18.75">
      <c r="A85" s="135">
        <v>76</v>
      </c>
      <c r="B85" s="136" t="s">
        <v>284</v>
      </c>
      <c r="C85" s="145">
        <v>1</v>
      </c>
      <c r="D85" s="145">
        <v>1</v>
      </c>
      <c r="E85" s="145">
        <v>1</v>
      </c>
      <c r="F85" s="145">
        <v>1</v>
      </c>
    </row>
    <row r="86" spans="1:6" s="37" customFormat="1" ht="18.75">
      <c r="A86" s="135">
        <v>77</v>
      </c>
      <c r="B86" s="136" t="s">
        <v>296</v>
      </c>
      <c r="C86" s="145">
        <v>0.46</v>
      </c>
      <c r="D86" s="145">
        <v>0.46</v>
      </c>
      <c r="E86" s="145">
        <v>0.46</v>
      </c>
      <c r="F86" s="145">
        <v>0.46</v>
      </c>
    </row>
    <row r="87" spans="1:6" s="37" customFormat="1" ht="18.75">
      <c r="A87" s="135">
        <v>78</v>
      </c>
      <c r="B87" s="136" t="s">
        <v>297</v>
      </c>
      <c r="C87" s="145">
        <v>0.72</v>
      </c>
      <c r="D87" s="145">
        <v>0.72</v>
      </c>
      <c r="E87" s="145">
        <v>0.72</v>
      </c>
      <c r="F87" s="145">
        <v>0.72</v>
      </c>
    </row>
    <row r="88" spans="1:6" s="37" customFormat="1" ht="18.75">
      <c r="A88" s="135">
        <v>79</v>
      </c>
      <c r="B88" s="136" t="s">
        <v>298</v>
      </c>
      <c r="C88" s="145">
        <v>0.83</v>
      </c>
      <c r="D88" s="145">
        <v>0.83</v>
      </c>
      <c r="E88" s="145">
        <v>0.83</v>
      </c>
      <c r="F88" s="145">
        <v>0.83</v>
      </c>
    </row>
    <row r="89" spans="1:6" s="37" customFormat="1" ht="18.75">
      <c r="A89" s="135">
        <v>80</v>
      </c>
      <c r="B89" s="136" t="s">
        <v>299</v>
      </c>
      <c r="C89" s="145">
        <v>0.83</v>
      </c>
      <c r="D89" s="145">
        <v>0.83</v>
      </c>
      <c r="E89" s="145">
        <v>0.83</v>
      </c>
      <c r="F89" s="145">
        <v>0.83</v>
      </c>
    </row>
    <row r="90" spans="1:6" s="37" customFormat="1" ht="18.75">
      <c r="A90" s="135">
        <v>81</v>
      </c>
      <c r="B90" s="136" t="s">
        <v>300</v>
      </c>
      <c r="C90" s="145">
        <v>1</v>
      </c>
      <c r="D90" s="145">
        <v>1</v>
      </c>
      <c r="E90" s="145">
        <v>1</v>
      </c>
      <c r="F90" s="145">
        <v>1</v>
      </c>
    </row>
    <row r="91" spans="1:6" s="37" customFormat="1" ht="18.75">
      <c r="A91" s="135">
        <v>82</v>
      </c>
      <c r="B91" s="136" t="s">
        <v>301</v>
      </c>
      <c r="C91" s="145">
        <v>1</v>
      </c>
      <c r="D91" s="145">
        <v>1</v>
      </c>
      <c r="E91" s="145">
        <v>1</v>
      </c>
      <c r="F91" s="145">
        <v>1</v>
      </c>
    </row>
    <row r="92" spans="1:6" s="37" customFormat="1" ht="18.75">
      <c r="A92" s="135">
        <v>83</v>
      </c>
      <c r="B92" s="136" t="s">
        <v>302</v>
      </c>
      <c r="C92" s="145">
        <v>1</v>
      </c>
      <c r="D92" s="145">
        <v>1</v>
      </c>
      <c r="E92" s="145">
        <v>1</v>
      </c>
      <c r="F92" s="145">
        <v>1</v>
      </c>
    </row>
    <row r="93" spans="1:6" s="37" customFormat="1" ht="18.75">
      <c r="A93" s="135">
        <v>84</v>
      </c>
      <c r="B93" s="136" t="s">
        <v>303</v>
      </c>
      <c r="C93" s="145">
        <v>1</v>
      </c>
      <c r="D93" s="145">
        <v>1</v>
      </c>
      <c r="E93" s="145">
        <v>1</v>
      </c>
      <c r="F93" s="145">
        <v>1</v>
      </c>
    </row>
    <row r="94" spans="1:6" s="37" customFormat="1" ht="18.75">
      <c r="A94" s="135">
        <v>85</v>
      </c>
      <c r="B94" s="136" t="s">
        <v>304</v>
      </c>
      <c r="C94" s="145">
        <v>1</v>
      </c>
      <c r="D94" s="145">
        <v>1</v>
      </c>
      <c r="E94" s="145">
        <v>1</v>
      </c>
      <c r="F94" s="145">
        <v>1</v>
      </c>
    </row>
    <row r="95" spans="1:6" s="37" customFormat="1" ht="18.75">
      <c r="A95" s="135">
        <v>86</v>
      </c>
      <c r="B95" s="136" t="s">
        <v>305</v>
      </c>
      <c r="C95" s="145">
        <v>1</v>
      </c>
      <c r="D95" s="145">
        <v>1</v>
      </c>
      <c r="E95" s="145">
        <v>1</v>
      </c>
      <c r="F95" s="145">
        <v>1</v>
      </c>
    </row>
    <row r="96" spans="1:6" s="37" customFormat="1" ht="18.75">
      <c r="A96" s="135">
        <v>87</v>
      </c>
      <c r="B96" s="136" t="s">
        <v>306</v>
      </c>
      <c r="C96" s="145">
        <v>1</v>
      </c>
      <c r="D96" s="145">
        <v>1</v>
      </c>
      <c r="E96" s="145">
        <v>1</v>
      </c>
      <c r="F96" s="145">
        <v>1</v>
      </c>
    </row>
    <row r="97" spans="1:6" s="37" customFormat="1" ht="18.75">
      <c r="A97" s="135">
        <v>88</v>
      </c>
      <c r="B97" s="136" t="s">
        <v>307</v>
      </c>
      <c r="C97" s="145">
        <v>1</v>
      </c>
      <c r="D97" s="145">
        <v>1</v>
      </c>
      <c r="E97" s="145">
        <v>1</v>
      </c>
      <c r="F97" s="145">
        <v>1</v>
      </c>
    </row>
    <row r="98" spans="1:6" s="37" customFormat="1" ht="18.75">
      <c r="A98" s="135">
        <v>89</v>
      </c>
      <c r="B98" s="136" t="s">
        <v>308</v>
      </c>
      <c r="C98" s="145">
        <v>1</v>
      </c>
      <c r="D98" s="145">
        <v>1</v>
      </c>
      <c r="E98" s="145">
        <v>1</v>
      </c>
      <c r="F98" s="145">
        <v>1</v>
      </c>
    </row>
    <row r="99" spans="1:6" s="37" customFormat="1" ht="18.75">
      <c r="A99" s="135">
        <v>90</v>
      </c>
      <c r="B99" s="136" t="s">
        <v>309</v>
      </c>
      <c r="C99" s="145">
        <v>1</v>
      </c>
      <c r="D99" s="145">
        <v>1</v>
      </c>
      <c r="E99" s="145">
        <v>1</v>
      </c>
      <c r="F99" s="145">
        <v>1</v>
      </c>
    </row>
    <row r="100" spans="1:6" s="37" customFormat="1" ht="18.75">
      <c r="A100" s="135">
        <v>91</v>
      </c>
      <c r="B100" s="136" t="s">
        <v>310</v>
      </c>
      <c r="C100" s="145">
        <v>1</v>
      </c>
      <c r="D100" s="145">
        <v>1</v>
      </c>
      <c r="E100" s="145">
        <v>1</v>
      </c>
      <c r="F100" s="145">
        <v>1</v>
      </c>
    </row>
    <row r="101" spans="1:6" s="37" customFormat="1" ht="18.75">
      <c r="A101" s="135">
        <v>92</v>
      </c>
      <c r="B101" s="136" t="s">
        <v>311</v>
      </c>
      <c r="C101" s="145">
        <v>1</v>
      </c>
      <c r="D101" s="145">
        <v>1</v>
      </c>
      <c r="E101" s="145">
        <v>1</v>
      </c>
      <c r="F101" s="145">
        <v>1</v>
      </c>
    </row>
    <row r="102" spans="1:6" s="37" customFormat="1" ht="18.75">
      <c r="A102" s="135">
        <v>93</v>
      </c>
      <c r="B102" s="136" t="s">
        <v>312</v>
      </c>
      <c r="C102" s="145">
        <v>1</v>
      </c>
      <c r="D102" s="145">
        <v>1</v>
      </c>
      <c r="E102" s="145">
        <v>1</v>
      </c>
      <c r="F102" s="145">
        <v>1</v>
      </c>
    </row>
    <row r="103" spans="1:6" s="37" customFormat="1" ht="18.75">
      <c r="A103" s="135">
        <v>94</v>
      </c>
      <c r="B103" s="136" t="s">
        <v>313</v>
      </c>
      <c r="C103" s="145">
        <v>1</v>
      </c>
      <c r="D103" s="145">
        <v>1</v>
      </c>
      <c r="E103" s="145">
        <v>1</v>
      </c>
      <c r="F103" s="145">
        <v>1</v>
      </c>
    </row>
    <row r="104" spans="1:6" s="37" customFormat="1" ht="18.75">
      <c r="A104" s="135">
        <v>95</v>
      </c>
      <c r="B104" s="136" t="s">
        <v>314</v>
      </c>
      <c r="C104" s="145">
        <v>1</v>
      </c>
      <c r="D104" s="145">
        <v>1</v>
      </c>
      <c r="E104" s="145">
        <v>1</v>
      </c>
      <c r="F104" s="145">
        <v>1</v>
      </c>
    </row>
    <row r="105" spans="1:6" s="37" customFormat="1" ht="18.75">
      <c r="A105" s="135">
        <v>96</v>
      </c>
      <c r="B105" s="136" t="s">
        <v>315</v>
      </c>
      <c r="C105" s="145">
        <v>1</v>
      </c>
      <c r="D105" s="145">
        <v>1</v>
      </c>
      <c r="E105" s="145">
        <v>1</v>
      </c>
      <c r="F105" s="145">
        <v>1</v>
      </c>
    </row>
    <row r="106" spans="1:6" s="37" customFormat="1" ht="18.75">
      <c r="A106" s="135">
        <v>97</v>
      </c>
      <c r="B106" s="136" t="s">
        <v>316</v>
      </c>
      <c r="C106" s="145">
        <v>1</v>
      </c>
      <c r="D106" s="145">
        <v>1</v>
      </c>
      <c r="E106" s="145">
        <v>1</v>
      </c>
      <c r="F106" s="145">
        <v>1</v>
      </c>
    </row>
    <row r="107" spans="1:6" s="37" customFormat="1" ht="18.75">
      <c r="A107" s="135">
        <v>98</v>
      </c>
      <c r="B107" s="136" t="s">
        <v>317</v>
      </c>
      <c r="C107" s="145">
        <v>1</v>
      </c>
      <c r="D107" s="145">
        <v>1</v>
      </c>
      <c r="E107" s="145">
        <v>1</v>
      </c>
      <c r="F107" s="145">
        <v>1</v>
      </c>
    </row>
    <row r="108" spans="1:6" s="37" customFormat="1" ht="18.75">
      <c r="A108" s="135">
        <v>99</v>
      </c>
      <c r="B108" s="136" t="s">
        <v>318</v>
      </c>
      <c r="C108" s="145">
        <v>1</v>
      </c>
      <c r="D108" s="145">
        <v>1</v>
      </c>
      <c r="E108" s="145">
        <v>1</v>
      </c>
      <c r="F108" s="145">
        <v>1</v>
      </c>
    </row>
    <row r="109" spans="1:6" s="37" customFormat="1" ht="18.75">
      <c r="A109" s="135">
        <v>100</v>
      </c>
      <c r="B109" s="136" t="s">
        <v>319</v>
      </c>
      <c r="C109" s="145">
        <v>1</v>
      </c>
      <c r="D109" s="145">
        <v>1</v>
      </c>
      <c r="E109" s="145">
        <v>1</v>
      </c>
      <c r="F109" s="145">
        <v>1</v>
      </c>
    </row>
    <row r="110" spans="1:6" s="37" customFormat="1" ht="18.75">
      <c r="A110" s="135">
        <v>101</v>
      </c>
      <c r="B110" s="136" t="s">
        <v>320</v>
      </c>
      <c r="C110" s="145">
        <v>1</v>
      </c>
      <c r="D110" s="145">
        <v>1</v>
      </c>
      <c r="E110" s="145">
        <v>1</v>
      </c>
      <c r="F110" s="145">
        <v>1</v>
      </c>
    </row>
    <row r="111" spans="1:6" s="37" customFormat="1" ht="18.75">
      <c r="A111" s="135">
        <v>102</v>
      </c>
      <c r="B111" s="136" t="s">
        <v>321</v>
      </c>
      <c r="C111" s="145">
        <v>1</v>
      </c>
      <c r="D111" s="145">
        <v>1</v>
      </c>
      <c r="E111" s="145">
        <v>1</v>
      </c>
      <c r="F111" s="145">
        <v>1</v>
      </c>
    </row>
    <row r="112" spans="1:6" s="37" customFormat="1" ht="18.75">
      <c r="A112" s="135">
        <v>103</v>
      </c>
      <c r="B112" s="136" t="s">
        <v>322</v>
      </c>
      <c r="C112" s="145">
        <v>1</v>
      </c>
      <c r="D112" s="145">
        <v>1</v>
      </c>
      <c r="E112" s="145">
        <v>1</v>
      </c>
      <c r="F112" s="145">
        <v>1</v>
      </c>
    </row>
    <row r="113" spans="1:6" s="37" customFormat="1" ht="18.75">
      <c r="A113" s="135">
        <v>104</v>
      </c>
      <c r="B113" s="136" t="s">
        <v>323</v>
      </c>
      <c r="C113" s="145">
        <v>0.85</v>
      </c>
      <c r="D113" s="145">
        <v>0.85</v>
      </c>
      <c r="E113" s="145">
        <v>0.85</v>
      </c>
      <c r="F113" s="145">
        <v>0.85</v>
      </c>
    </row>
    <row r="114" spans="1:6" s="37" customFormat="1" ht="18.75">
      <c r="A114" s="135">
        <v>105</v>
      </c>
      <c r="B114" s="136" t="s">
        <v>324</v>
      </c>
      <c r="C114" s="145">
        <v>1</v>
      </c>
      <c r="D114" s="145">
        <v>1</v>
      </c>
      <c r="E114" s="145">
        <v>1</v>
      </c>
      <c r="F114" s="145">
        <v>1</v>
      </c>
    </row>
    <row r="115" spans="1:6" s="37" customFormat="1" ht="18.75">
      <c r="A115" s="135">
        <v>106</v>
      </c>
      <c r="B115" s="136" t="s">
        <v>325</v>
      </c>
      <c r="C115" s="145">
        <v>1</v>
      </c>
      <c r="D115" s="145">
        <v>1</v>
      </c>
      <c r="E115" s="145">
        <v>1</v>
      </c>
      <c r="F115" s="145">
        <v>1</v>
      </c>
    </row>
    <row r="116" spans="1:6" s="37" customFormat="1" ht="18.75">
      <c r="A116" s="135">
        <v>107</v>
      </c>
      <c r="B116" s="136" t="s">
        <v>326</v>
      </c>
      <c r="C116" s="145">
        <v>1</v>
      </c>
      <c r="D116" s="145">
        <v>1</v>
      </c>
      <c r="E116" s="145">
        <v>1</v>
      </c>
      <c r="F116" s="145">
        <v>1</v>
      </c>
    </row>
    <row r="117" spans="1:6" s="37" customFormat="1" ht="18.75">
      <c r="A117" s="135">
        <v>108</v>
      </c>
      <c r="B117" s="136" t="s">
        <v>327</v>
      </c>
      <c r="C117" s="145">
        <v>1</v>
      </c>
      <c r="D117" s="145">
        <v>1</v>
      </c>
      <c r="E117" s="145">
        <v>1</v>
      </c>
      <c r="F117" s="145">
        <v>1</v>
      </c>
    </row>
    <row r="118" spans="1:6" s="37" customFormat="1" ht="18.75">
      <c r="A118" s="135">
        <v>109</v>
      </c>
      <c r="B118" s="136" t="s">
        <v>328</v>
      </c>
      <c r="C118" s="145">
        <v>1</v>
      </c>
      <c r="D118" s="145">
        <v>1</v>
      </c>
      <c r="E118" s="145">
        <v>1</v>
      </c>
      <c r="F118" s="145">
        <v>1</v>
      </c>
    </row>
    <row r="119" spans="1:6" s="37" customFormat="1" ht="18.75">
      <c r="A119" s="135">
        <v>110</v>
      </c>
      <c r="B119" s="136" t="s">
        <v>329</v>
      </c>
      <c r="C119" s="145">
        <v>1</v>
      </c>
      <c r="D119" s="145">
        <v>1</v>
      </c>
      <c r="E119" s="145">
        <v>1</v>
      </c>
      <c r="F119" s="145">
        <v>1</v>
      </c>
    </row>
    <row r="120" spans="1:6" s="37" customFormat="1" ht="18.75">
      <c r="A120" s="135">
        <v>111</v>
      </c>
      <c r="B120" s="136" t="s">
        <v>330</v>
      </c>
      <c r="C120" s="145">
        <v>1</v>
      </c>
      <c r="D120" s="145">
        <v>1</v>
      </c>
      <c r="E120" s="145">
        <v>1</v>
      </c>
      <c r="F120" s="145">
        <v>1</v>
      </c>
    </row>
    <row r="121" spans="1:6" s="37" customFormat="1" ht="18.75">
      <c r="A121" s="135">
        <v>112</v>
      </c>
      <c r="B121" s="136" t="s">
        <v>331</v>
      </c>
      <c r="C121" s="145">
        <v>1</v>
      </c>
      <c r="D121" s="145">
        <v>1</v>
      </c>
      <c r="E121" s="145">
        <v>1</v>
      </c>
      <c r="F121" s="145">
        <v>1</v>
      </c>
    </row>
    <row r="122" spans="1:6" s="37" customFormat="1" ht="18.75">
      <c r="A122" s="135">
        <v>113</v>
      </c>
      <c r="B122" s="136" t="s">
        <v>332</v>
      </c>
      <c r="C122" s="145">
        <v>1</v>
      </c>
      <c r="D122" s="145">
        <v>1</v>
      </c>
      <c r="E122" s="145">
        <v>1</v>
      </c>
      <c r="F122" s="145">
        <v>1</v>
      </c>
    </row>
    <row r="123" spans="1:6" s="37" customFormat="1" ht="18.75">
      <c r="A123" s="135">
        <v>114</v>
      </c>
      <c r="B123" s="136" t="s">
        <v>333</v>
      </c>
      <c r="C123" s="145">
        <v>1</v>
      </c>
      <c r="D123" s="145">
        <v>1</v>
      </c>
      <c r="E123" s="145">
        <v>1</v>
      </c>
      <c r="F123" s="145">
        <v>1</v>
      </c>
    </row>
    <row r="124" spans="1:6" s="37" customFormat="1" ht="18.75">
      <c r="A124" s="135">
        <v>115</v>
      </c>
      <c r="B124" s="136" t="s">
        <v>334</v>
      </c>
      <c r="C124" s="145">
        <v>1</v>
      </c>
      <c r="D124" s="145">
        <v>1</v>
      </c>
      <c r="E124" s="145">
        <v>1</v>
      </c>
      <c r="F124" s="145">
        <v>1</v>
      </c>
    </row>
    <row r="125" spans="1:6" s="37" customFormat="1" ht="18.75">
      <c r="A125" s="135">
        <v>116</v>
      </c>
      <c r="B125" s="136" t="s">
        <v>335</v>
      </c>
      <c r="C125" s="145">
        <v>1</v>
      </c>
      <c r="D125" s="145">
        <v>1</v>
      </c>
      <c r="E125" s="145">
        <v>1</v>
      </c>
      <c r="F125" s="145">
        <v>1</v>
      </c>
    </row>
    <row r="126" spans="1:6" s="37" customFormat="1" ht="18.75">
      <c r="A126" s="135">
        <v>117</v>
      </c>
      <c r="B126" s="136" t="s">
        <v>336</v>
      </c>
      <c r="C126" s="145">
        <v>1</v>
      </c>
      <c r="D126" s="145">
        <v>1</v>
      </c>
      <c r="E126" s="145">
        <v>1</v>
      </c>
      <c r="F126" s="145">
        <v>1</v>
      </c>
    </row>
    <row r="127" spans="1:6" s="37" customFormat="1" ht="18.75">
      <c r="A127" s="135">
        <v>118</v>
      </c>
      <c r="B127" s="136" t="s">
        <v>337</v>
      </c>
      <c r="C127" s="145">
        <v>1</v>
      </c>
      <c r="D127" s="145">
        <v>1</v>
      </c>
      <c r="E127" s="145">
        <v>1</v>
      </c>
      <c r="F127" s="145">
        <v>1</v>
      </c>
    </row>
    <row r="128" spans="1:6" s="37" customFormat="1" ht="18.75">
      <c r="A128" s="135">
        <v>119</v>
      </c>
      <c r="B128" s="136" t="s">
        <v>338</v>
      </c>
      <c r="C128" s="145">
        <v>1</v>
      </c>
      <c r="D128" s="145">
        <v>1</v>
      </c>
      <c r="E128" s="145">
        <v>1</v>
      </c>
      <c r="F128" s="145">
        <v>1</v>
      </c>
    </row>
    <row r="129" spans="1:6" s="37" customFormat="1" ht="18.75">
      <c r="A129" s="135">
        <v>120</v>
      </c>
      <c r="B129" s="136" t="s">
        <v>339</v>
      </c>
      <c r="C129" s="145">
        <v>1</v>
      </c>
      <c r="D129" s="145">
        <v>1</v>
      </c>
      <c r="E129" s="145">
        <v>1</v>
      </c>
      <c r="F129" s="145">
        <v>1</v>
      </c>
    </row>
    <row r="130" spans="1:6" s="37" customFormat="1" ht="18.75">
      <c r="A130" s="135">
        <v>121</v>
      </c>
      <c r="B130" s="136" t="s">
        <v>340</v>
      </c>
      <c r="C130" s="145">
        <v>1</v>
      </c>
      <c r="D130" s="145">
        <v>1</v>
      </c>
      <c r="E130" s="145">
        <v>1</v>
      </c>
      <c r="F130" s="145">
        <v>1</v>
      </c>
    </row>
    <row r="131" spans="1:6" s="37" customFormat="1" ht="18.75">
      <c r="A131" s="135">
        <v>122</v>
      </c>
      <c r="B131" s="136" t="s">
        <v>341</v>
      </c>
      <c r="C131" s="145">
        <v>1</v>
      </c>
      <c r="D131" s="145">
        <v>1</v>
      </c>
      <c r="E131" s="145">
        <v>1</v>
      </c>
      <c r="F131" s="145">
        <v>1</v>
      </c>
    </row>
    <row r="132" spans="1:6" s="37" customFormat="1" ht="18.75">
      <c r="A132" s="135">
        <v>123</v>
      </c>
      <c r="B132" s="136" t="s">
        <v>342</v>
      </c>
      <c r="C132" s="145">
        <v>1</v>
      </c>
      <c r="D132" s="145">
        <v>1</v>
      </c>
      <c r="E132" s="145">
        <v>1</v>
      </c>
      <c r="F132" s="145">
        <v>1</v>
      </c>
    </row>
    <row r="133" spans="1:6" s="37" customFormat="1" ht="18.75">
      <c r="A133" s="135">
        <v>124</v>
      </c>
      <c r="B133" s="136" t="s">
        <v>343</v>
      </c>
      <c r="C133" s="145">
        <v>1</v>
      </c>
      <c r="D133" s="145">
        <v>1</v>
      </c>
      <c r="E133" s="145">
        <v>1</v>
      </c>
      <c r="F133" s="145">
        <v>1</v>
      </c>
    </row>
  </sheetData>
  <mergeCells count="7">
    <mergeCell ref="E1:F1"/>
    <mergeCell ref="A5:F5"/>
    <mergeCell ref="E7:F7"/>
    <mergeCell ref="A8:A9"/>
    <mergeCell ref="B8:B9"/>
    <mergeCell ref="C8:F8"/>
    <mergeCell ref="A1:B1"/>
  </mergeCells>
  <pageMargins left="0.39" right="0.17" top="0.47" bottom="0.4" header="0.3" footer="0.22"/>
  <pageSetup paperSize="9" scale="90" orientation="portrait" r:id="rId1"/>
  <headerFooter differentFirst="1">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D27617-7889-4E4B-BA28-4D28FE2837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9ACF6DE-1D4C-4A5A-BBA0-8B8B9ECDCC53}">
  <ds:schemaRefs>
    <ds:schemaRef ds:uri="http://schemas.microsoft.com/sharepoint/v3/contenttype/forms"/>
  </ds:schemaRefs>
</ds:datastoreItem>
</file>

<file path=customXml/itemProps3.xml><?xml version="1.0" encoding="utf-8"?>
<ds:datastoreItem xmlns:ds="http://schemas.openxmlformats.org/officeDocument/2006/customXml" ds:itemID="{32A4765F-11EB-40A9-889A-FEE0ED6B0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Bieu 46</vt:lpstr>
      <vt:lpstr>Bieu 47</vt:lpstr>
      <vt:lpstr>Bieu 48</vt:lpstr>
      <vt:lpstr>Bieu 49</vt:lpstr>
      <vt:lpstr>Bieu 50</vt:lpstr>
      <vt:lpstr>Bieu 51</vt:lpstr>
      <vt:lpstr>Bieu 52</vt:lpstr>
      <vt:lpstr>Bieu 53</vt:lpstr>
      <vt:lpstr>Bieu 54</vt:lpstr>
      <vt:lpstr>Bieu 55</vt:lpstr>
      <vt:lpstr>Bieu 56</vt:lpstr>
      <vt:lpstr>Bieu 58</vt:lpstr>
      <vt:lpstr>'Bieu 46'!Print_Area</vt:lpstr>
      <vt:lpstr>'Bieu 48'!Print_Area</vt:lpstr>
      <vt:lpstr>'Bieu 51'!Print_Area</vt:lpstr>
      <vt:lpstr>'Bieu 52'!Print_Area</vt:lpstr>
      <vt:lpstr>'Bieu 53'!Print_Area</vt:lpstr>
      <vt:lpstr>'Bieu 54'!Print_Area</vt:lpstr>
      <vt:lpstr>'Bieu 55'!Print_Area</vt:lpstr>
      <vt:lpstr>'Bieu 56'!Print_Area</vt:lpstr>
      <vt:lpstr>'Bieu 58'!Print_Area</vt:lpstr>
      <vt:lpstr>'Bieu 48'!Print_Titles</vt:lpstr>
      <vt:lpstr>'Bieu 51'!Print_Titles</vt:lpstr>
      <vt:lpstr>'Bieu 52'!Print_Titles</vt:lpstr>
      <vt:lpstr>'Bieu 53'!Print_Titles</vt:lpstr>
      <vt:lpstr>'Bieu 54'!Print_Titles</vt:lpstr>
      <vt:lpstr>'Bieu 55'!Print_Titles</vt:lpstr>
      <vt:lpstr>'Bieu 56'!Print_Titles</vt:lpstr>
      <vt:lpstr>'Bieu 58'!Print_Titles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nguyenxuanthien</cp:lastModifiedBy>
  <cp:lastPrinted>2026-01-21T11:31:04Z</cp:lastPrinted>
  <dcterms:created xsi:type="dcterms:W3CDTF">2018-08-22T07:49:45Z</dcterms:created>
  <dcterms:modified xsi:type="dcterms:W3CDTF">2026-03-03T07:07:13Z</dcterms:modified>
</cp:coreProperties>
</file>