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e2c658df1a0f4b0a"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activeTab="1"/>
  </bookViews>
  <sheets>
    <sheet name="XU LY TAI CHINH" sheetId="3" r:id="rId1"/>
    <sheet name="XU LY KHAC" sheetId="2" r:id="rId2"/>
  </sheets>
  <definedNames>
    <definedName name="_xlnm.Print_Titles" localSheetId="1">'XU LY KHAC'!$5:$6</definedName>
    <definedName name="_xlnm.Print_Titles" localSheetId="0">'XU LY TAI CHINH'!$5:$6</definedName>
  </definedNames>
  <calcPr calcId="124519" fullCalcOnLoad="1"/>
</workbook>
</file>

<file path=xl/calcChain.xml><?xml version="1.0" encoding="utf-8"?>
<calcChain xmlns="http://schemas.openxmlformats.org/spreadsheetml/2006/main">
  <c r="D169" i="3"/>
  <c r="D25"/>
  <c r="D264"/>
  <c r="D262"/>
  <c r="E175"/>
  <c r="D96"/>
  <c r="D233"/>
  <c r="D179"/>
  <c r="D138"/>
  <c r="D135"/>
  <c r="D132"/>
  <c r="D129"/>
  <c r="D70"/>
  <c r="D196"/>
  <c r="D158" i="2"/>
  <c r="D185"/>
  <c r="D182"/>
  <c r="D181"/>
  <c r="D178"/>
  <c r="D177"/>
  <c r="D175"/>
  <c r="D174"/>
  <c r="D173"/>
  <c r="E170"/>
  <c r="D170"/>
  <c r="D168"/>
  <c r="D167"/>
  <c r="D166"/>
  <c r="D164"/>
  <c r="D161"/>
  <c r="D155"/>
  <c r="D138"/>
  <c r="C138"/>
  <c r="D143"/>
  <c r="D130"/>
  <c r="D129"/>
  <c r="D125"/>
  <c r="D124"/>
  <c r="D122"/>
  <c r="D120"/>
  <c r="D119"/>
  <c r="D117"/>
  <c r="D116"/>
  <c r="D113"/>
  <c r="D112"/>
  <c r="D109"/>
  <c r="D108"/>
  <c r="D105"/>
  <c r="D104"/>
  <c r="D101"/>
  <c r="D97"/>
  <c r="D96"/>
  <c r="D93"/>
  <c r="D90"/>
  <c r="D89"/>
  <c r="D87"/>
  <c r="D86"/>
  <c r="D83"/>
  <c r="D80"/>
  <c r="D77"/>
  <c r="F77"/>
  <c r="D74"/>
  <c r="D71"/>
  <c r="D68"/>
  <c r="D67"/>
  <c r="D63"/>
  <c r="D61"/>
  <c r="F61"/>
  <c r="D59"/>
  <c r="D57"/>
  <c r="D55"/>
  <c r="D53"/>
  <c r="F53"/>
  <c r="D50"/>
  <c r="D47"/>
  <c r="D45"/>
  <c r="D43"/>
  <c r="F43"/>
  <c r="D41"/>
  <c r="D38"/>
  <c r="F38"/>
  <c r="D36"/>
  <c r="D34"/>
  <c r="F34"/>
  <c r="D30"/>
  <c r="D28"/>
  <c r="D26"/>
  <c r="D24"/>
  <c r="D21"/>
  <c r="D20"/>
  <c r="D18"/>
  <c r="D17"/>
  <c r="D9"/>
  <c r="D251" i="3"/>
  <c r="E162"/>
  <c r="D248"/>
  <c r="F11" i="2"/>
  <c r="F12"/>
  <c r="F13"/>
  <c r="F14"/>
  <c r="F106"/>
  <c r="F19"/>
  <c r="F22"/>
  <c r="F23"/>
  <c r="F25"/>
  <c r="F27"/>
  <c r="F29"/>
  <c r="F31"/>
  <c r="F32"/>
  <c r="F35"/>
  <c r="F37"/>
  <c r="F39"/>
  <c r="F40"/>
  <c r="F42"/>
  <c r="F44"/>
  <c r="F46"/>
  <c r="F47"/>
  <c r="F48"/>
  <c r="F49"/>
  <c r="F51"/>
  <c r="F52"/>
  <c r="F54"/>
  <c r="F56"/>
  <c r="F58"/>
  <c r="F60"/>
  <c r="F62"/>
  <c r="F64"/>
  <c r="F69"/>
  <c r="F70"/>
  <c r="F72"/>
  <c r="F75"/>
  <c r="F76"/>
  <c r="F78"/>
  <c r="F79"/>
  <c r="F81"/>
  <c r="F82"/>
  <c r="F84"/>
  <c r="F85"/>
  <c r="F88"/>
  <c r="F91"/>
  <c r="F92"/>
  <c r="F94"/>
  <c r="F95"/>
  <c r="F98"/>
  <c r="F99"/>
  <c r="F100"/>
  <c r="F102"/>
  <c r="F103"/>
  <c r="F110"/>
  <c r="F111"/>
  <c r="F114"/>
  <c r="F115"/>
  <c r="F118"/>
  <c r="F121"/>
  <c r="F123"/>
  <c r="F126"/>
  <c r="F131"/>
  <c r="F132"/>
  <c r="F133"/>
  <c r="F134"/>
  <c r="F135"/>
  <c r="F136"/>
  <c r="F137"/>
  <c r="F138"/>
  <c r="F139"/>
  <c r="F140"/>
  <c r="F141"/>
  <c r="F142"/>
  <c r="F144"/>
  <c r="F145"/>
  <c r="F146"/>
  <c r="F147"/>
  <c r="F148"/>
  <c r="F149"/>
  <c r="F150"/>
  <c r="F151"/>
  <c r="F152"/>
  <c r="F153"/>
  <c r="F156"/>
  <c r="F157"/>
  <c r="F159"/>
  <c r="F160"/>
  <c r="F162"/>
  <c r="F163"/>
  <c r="F165"/>
  <c r="F169"/>
  <c r="F171"/>
  <c r="F172"/>
  <c r="F176"/>
  <c r="F179"/>
  <c r="F180"/>
  <c r="F183"/>
  <c r="F184"/>
  <c r="F186"/>
  <c r="E11"/>
  <c r="E12"/>
  <c r="E13"/>
  <c r="E14"/>
  <c r="E106"/>
  <c r="E105"/>
  <c r="E104"/>
  <c r="E19"/>
  <c r="E18"/>
  <c r="E17"/>
  <c r="E22"/>
  <c r="E21"/>
  <c r="E23"/>
  <c r="E25"/>
  <c r="E24"/>
  <c r="E27"/>
  <c r="E26"/>
  <c r="E29"/>
  <c r="E31"/>
  <c r="E32"/>
  <c r="E35"/>
  <c r="E34"/>
  <c r="E37"/>
  <c r="E36"/>
  <c r="E39"/>
  <c r="E38"/>
  <c r="E40"/>
  <c r="E42"/>
  <c r="E41"/>
  <c r="E44"/>
  <c r="E43"/>
  <c r="E46"/>
  <c r="E45"/>
  <c r="E48"/>
  <c r="E47"/>
  <c r="E49"/>
  <c r="E51"/>
  <c r="E50"/>
  <c r="E52"/>
  <c r="E54"/>
  <c r="E53"/>
  <c r="E56"/>
  <c r="E55"/>
  <c r="E58"/>
  <c r="E57"/>
  <c r="E60"/>
  <c r="E59"/>
  <c r="E62"/>
  <c r="E61"/>
  <c r="E64"/>
  <c r="E63"/>
  <c r="E69"/>
  <c r="E68"/>
  <c r="E70"/>
  <c r="E72"/>
  <c r="E71"/>
  <c r="E75"/>
  <c r="E74"/>
  <c r="E76"/>
  <c r="E78"/>
  <c r="E79"/>
  <c r="E77"/>
  <c r="E73"/>
  <c r="E81"/>
  <c r="E80"/>
  <c r="E82"/>
  <c r="E84"/>
  <c r="E85"/>
  <c r="E88"/>
  <c r="E87"/>
  <c r="E86"/>
  <c r="E91"/>
  <c r="E90"/>
  <c r="E92"/>
  <c r="E94"/>
  <c r="E93"/>
  <c r="E95"/>
  <c r="E98"/>
  <c r="E97"/>
  <c r="E96"/>
  <c r="E99"/>
  <c r="E100"/>
  <c r="E102"/>
  <c r="E101"/>
  <c r="E103"/>
  <c r="E110"/>
  <c r="E109"/>
  <c r="E108"/>
  <c r="E111"/>
  <c r="E114"/>
  <c r="E113"/>
  <c r="E112"/>
  <c r="E115"/>
  <c r="E118"/>
  <c r="E117"/>
  <c r="E116"/>
  <c r="E121"/>
  <c r="E120"/>
  <c r="E119"/>
  <c r="E123"/>
  <c r="E122"/>
  <c r="E126"/>
  <c r="E125"/>
  <c r="E124"/>
  <c r="E131"/>
  <c r="E130"/>
  <c r="E132"/>
  <c r="E133"/>
  <c r="E134"/>
  <c r="E135"/>
  <c r="E136"/>
  <c r="E137"/>
  <c r="E139"/>
  <c r="E138"/>
  <c r="E140"/>
  <c r="E141"/>
  <c r="E142"/>
  <c r="E144"/>
  <c r="E145"/>
  <c r="E143"/>
  <c r="E146"/>
  <c r="E147"/>
  <c r="E148"/>
  <c r="E149"/>
  <c r="E150"/>
  <c r="E151"/>
  <c r="E152"/>
  <c r="E153"/>
  <c r="E156"/>
  <c r="E157"/>
  <c r="E159"/>
  <c r="E160"/>
  <c r="E162"/>
  <c r="E163"/>
  <c r="E165"/>
  <c r="E164"/>
  <c r="E169"/>
  <c r="E168"/>
  <c r="E167"/>
  <c r="E166"/>
  <c r="E171"/>
  <c r="E172"/>
  <c r="E176"/>
  <c r="E175"/>
  <c r="E174"/>
  <c r="E173"/>
  <c r="E179"/>
  <c r="E180"/>
  <c r="E178"/>
  <c r="E177"/>
  <c r="E183"/>
  <c r="E184"/>
  <c r="E186"/>
  <c r="E185"/>
  <c r="C122"/>
  <c r="F122"/>
  <c r="C87"/>
  <c r="C86"/>
  <c r="C83"/>
  <c r="F83"/>
  <c r="C80"/>
  <c r="F80"/>
  <c r="C77"/>
  <c r="C74"/>
  <c r="F74"/>
  <c r="C71"/>
  <c r="F71"/>
  <c r="C68"/>
  <c r="F68"/>
  <c r="C63"/>
  <c r="F63"/>
  <c r="C61"/>
  <c r="C59"/>
  <c r="F59"/>
  <c r="C57"/>
  <c r="F57"/>
  <c r="C55"/>
  <c r="F55"/>
  <c r="C53"/>
  <c r="C50"/>
  <c r="F50"/>
  <c r="C47"/>
  <c r="C45"/>
  <c r="F45"/>
  <c r="C43"/>
  <c r="C41"/>
  <c r="F41"/>
  <c r="C38"/>
  <c r="C36"/>
  <c r="F36"/>
  <c r="C34"/>
  <c r="C26"/>
  <c r="F26"/>
  <c r="C24"/>
  <c r="F24"/>
  <c r="C21"/>
  <c r="C20"/>
  <c r="C18"/>
  <c r="F18"/>
  <c r="D207" i="3"/>
  <c r="D204"/>
  <c r="D203"/>
  <c r="D347"/>
  <c r="D345"/>
  <c r="D344"/>
  <c r="D342"/>
  <c r="D339"/>
  <c r="D337"/>
  <c r="D340"/>
  <c r="D330"/>
  <c r="D329"/>
  <c r="D324"/>
  <c r="D322"/>
  <c r="E317"/>
  <c r="E316"/>
  <c r="D317"/>
  <c r="D316"/>
  <c r="D313"/>
  <c r="D312"/>
  <c r="D311"/>
  <c r="D309"/>
  <c r="D308"/>
  <c r="D304"/>
  <c r="D300"/>
  <c r="D299"/>
  <c r="D287"/>
  <c r="D293"/>
  <c r="D292"/>
  <c r="D286"/>
  <c r="F286"/>
  <c r="D282"/>
  <c r="D276"/>
  <c r="D270"/>
  <c r="D260"/>
  <c r="D255"/>
  <c r="D256"/>
  <c r="D247"/>
  <c r="D246"/>
  <c r="D243"/>
  <c r="D238"/>
  <c r="D237"/>
  <c r="F237"/>
  <c r="D232"/>
  <c r="D231"/>
  <c r="D227"/>
  <c r="D222"/>
  <c r="D215"/>
  <c r="D213"/>
  <c r="D212"/>
  <c r="D211"/>
  <c r="D208"/>
  <c r="D201"/>
  <c r="D190"/>
  <c r="D187"/>
  <c r="D188"/>
  <c r="D185"/>
  <c r="D182"/>
  <c r="D180"/>
  <c r="D178"/>
  <c r="D172"/>
  <c r="D170"/>
  <c r="D168"/>
  <c r="D159"/>
  <c r="D154"/>
  <c r="D142"/>
  <c r="D141"/>
  <c r="D128"/>
  <c r="D123"/>
  <c r="D120"/>
  <c r="D115"/>
  <c r="D102"/>
  <c r="D99"/>
  <c r="D94"/>
  <c r="D92"/>
  <c r="C92"/>
  <c r="D90"/>
  <c r="D88"/>
  <c r="D87"/>
  <c r="D80"/>
  <c r="D72"/>
  <c r="D68"/>
  <c r="D67"/>
  <c r="D63"/>
  <c r="D60"/>
  <c r="D55"/>
  <c r="D53"/>
  <c r="D45"/>
  <c r="E43"/>
  <c r="D43"/>
  <c r="D42"/>
  <c r="F11"/>
  <c r="F14"/>
  <c r="F15"/>
  <c r="F16"/>
  <c r="F18"/>
  <c r="F19"/>
  <c r="F20"/>
  <c r="F22"/>
  <c r="F23"/>
  <c r="F24"/>
  <c r="F25"/>
  <c r="F27"/>
  <c r="F29"/>
  <c r="F30"/>
  <c r="F31"/>
  <c r="F32"/>
  <c r="F33"/>
  <c r="F35"/>
  <c r="F36"/>
  <c r="F37"/>
  <c r="F38"/>
  <c r="F44"/>
  <c r="F47"/>
  <c r="F48"/>
  <c r="F49"/>
  <c r="F50"/>
  <c r="F51"/>
  <c r="F52"/>
  <c r="F54"/>
  <c r="F56"/>
  <c r="F57"/>
  <c r="F61"/>
  <c r="F62"/>
  <c r="F64"/>
  <c r="F65"/>
  <c r="F66"/>
  <c r="F69"/>
  <c r="F70"/>
  <c r="F71"/>
  <c r="F73"/>
  <c r="F74"/>
  <c r="F75"/>
  <c r="F76"/>
  <c r="F77"/>
  <c r="F78"/>
  <c r="F79"/>
  <c r="F81"/>
  <c r="F82"/>
  <c r="F83"/>
  <c r="F84"/>
  <c r="F85"/>
  <c r="F89"/>
  <c r="F91"/>
  <c r="F92"/>
  <c r="F93"/>
  <c r="F95"/>
  <c r="F96"/>
  <c r="F97"/>
  <c r="F98"/>
  <c r="F100"/>
  <c r="F101"/>
  <c r="F103"/>
  <c r="F104"/>
  <c r="F105"/>
  <c r="F106"/>
  <c r="F107"/>
  <c r="F108"/>
  <c r="F110"/>
  <c r="F112"/>
  <c r="F117"/>
  <c r="F119"/>
  <c r="F122"/>
  <c r="F125"/>
  <c r="F127"/>
  <c r="F130"/>
  <c r="F131"/>
  <c r="F133"/>
  <c r="F134"/>
  <c r="F136"/>
  <c r="F137"/>
  <c r="F139"/>
  <c r="F140"/>
  <c r="F143"/>
  <c r="F144"/>
  <c r="F145"/>
  <c r="F146"/>
  <c r="F147"/>
  <c r="F148"/>
  <c r="F149"/>
  <c r="F150"/>
  <c r="F151"/>
  <c r="F155"/>
  <c r="F156"/>
  <c r="F157"/>
  <c r="F158"/>
  <c r="F159"/>
  <c r="F160"/>
  <c r="F161"/>
  <c r="F162"/>
  <c r="F163"/>
  <c r="F164"/>
  <c r="F165"/>
  <c r="F169"/>
  <c r="F171"/>
  <c r="F173"/>
  <c r="F175"/>
  <c r="F181"/>
  <c r="F183"/>
  <c r="F184"/>
  <c r="F186"/>
  <c r="F188"/>
  <c r="F189"/>
  <c r="F191"/>
  <c r="F192"/>
  <c r="F197"/>
  <c r="F198"/>
  <c r="F199"/>
  <c r="F200"/>
  <c r="F202"/>
  <c r="F205"/>
  <c r="F206"/>
  <c r="F208"/>
  <c r="F209"/>
  <c r="F210"/>
  <c r="F214"/>
  <c r="F216"/>
  <c r="F218"/>
  <c r="F219"/>
  <c r="F224"/>
  <c r="F225"/>
  <c r="F228"/>
  <c r="F229"/>
  <c r="F233"/>
  <c r="F234"/>
  <c r="F235"/>
  <c r="F236"/>
  <c r="F239"/>
  <c r="F240"/>
  <c r="F241"/>
  <c r="F242"/>
  <c r="F244"/>
  <c r="F248"/>
  <c r="F249"/>
  <c r="F250"/>
  <c r="F251"/>
  <c r="F252"/>
  <c r="F253"/>
  <c r="F256"/>
  <c r="F257"/>
  <c r="F258"/>
  <c r="F259"/>
  <c r="F260"/>
  <c r="F261"/>
  <c r="F262"/>
  <c r="F263"/>
  <c r="F264"/>
  <c r="F265"/>
  <c r="F266"/>
  <c r="F272"/>
  <c r="F273"/>
  <c r="F274"/>
  <c r="F275"/>
  <c r="F277"/>
  <c r="F278"/>
  <c r="F279"/>
  <c r="F280"/>
  <c r="F281"/>
  <c r="F284"/>
  <c r="F285"/>
  <c r="F288"/>
  <c r="F289"/>
  <c r="F290"/>
  <c r="F291"/>
  <c r="F294"/>
  <c r="F295"/>
  <c r="F296"/>
  <c r="F297"/>
  <c r="F298"/>
  <c r="F301"/>
  <c r="F305"/>
  <c r="F306"/>
  <c r="F309"/>
  <c r="F310"/>
  <c r="F314"/>
  <c r="F318"/>
  <c r="F319"/>
  <c r="F320"/>
  <c r="F321"/>
  <c r="F322"/>
  <c r="F323"/>
  <c r="F325"/>
  <c r="F331"/>
  <c r="F332"/>
  <c r="F333"/>
  <c r="F334"/>
  <c r="F335"/>
  <c r="F341"/>
  <c r="F343"/>
  <c r="F346"/>
  <c r="F348"/>
  <c r="F349"/>
  <c r="F350"/>
  <c r="F351"/>
  <c r="F352"/>
  <c r="D34"/>
  <c r="D28"/>
  <c r="F28"/>
  <c r="D26"/>
  <c r="F26"/>
  <c r="D21"/>
  <c r="F21"/>
  <c r="D17"/>
  <c r="F17"/>
  <c r="D13"/>
  <c r="C28"/>
  <c r="C26"/>
  <c r="C21"/>
  <c r="C17"/>
  <c r="C13"/>
  <c r="C9"/>
  <c r="E14"/>
  <c r="E13"/>
  <c r="E15"/>
  <c r="E16"/>
  <c r="E18"/>
  <c r="E19"/>
  <c r="E20"/>
  <c r="E22"/>
  <c r="E23"/>
  <c r="E24"/>
  <c r="E25"/>
  <c r="E27"/>
  <c r="E26"/>
  <c r="E29"/>
  <c r="E28"/>
  <c r="E30"/>
  <c r="E31"/>
  <c r="E32"/>
  <c r="E33"/>
  <c r="E35"/>
  <c r="E36"/>
  <c r="E37"/>
  <c r="E38"/>
  <c r="E44"/>
  <c r="E47"/>
  <c r="E48"/>
  <c r="E49"/>
  <c r="E50"/>
  <c r="E51"/>
  <c r="E52"/>
  <c r="E54"/>
  <c r="E53"/>
  <c r="E56"/>
  <c r="E57"/>
  <c r="E55"/>
  <c r="E61"/>
  <c r="E62"/>
  <c r="E64"/>
  <c r="E65"/>
  <c r="E66"/>
  <c r="E69"/>
  <c r="E70"/>
  <c r="E71"/>
  <c r="E68"/>
  <c r="E67"/>
  <c r="E73"/>
  <c r="E74"/>
  <c r="E75"/>
  <c r="E76"/>
  <c r="E77"/>
  <c r="E78"/>
  <c r="E79"/>
  <c r="E81"/>
  <c r="E82"/>
  <c r="E80"/>
  <c r="E83"/>
  <c r="E84"/>
  <c r="E85"/>
  <c r="E89"/>
  <c r="E88"/>
  <c r="E91"/>
  <c r="E90"/>
  <c r="E93"/>
  <c r="E92"/>
  <c r="E95"/>
  <c r="E96"/>
  <c r="E97"/>
  <c r="E98"/>
  <c r="E94"/>
  <c r="E100"/>
  <c r="E101"/>
  <c r="E103"/>
  <c r="E102"/>
  <c r="E104"/>
  <c r="E105"/>
  <c r="E106"/>
  <c r="E107"/>
  <c r="E108"/>
  <c r="E109"/>
  <c r="E110"/>
  <c r="E111"/>
  <c r="E112"/>
  <c r="E117"/>
  <c r="E119"/>
  <c r="E122"/>
  <c r="E125"/>
  <c r="E127"/>
  <c r="E130"/>
  <c r="E131"/>
  <c r="E133"/>
  <c r="E132"/>
  <c r="E134"/>
  <c r="E136"/>
  <c r="E137"/>
  <c r="E139"/>
  <c r="E138"/>
  <c r="E140"/>
  <c r="E143"/>
  <c r="E142"/>
  <c r="E141"/>
  <c r="E144"/>
  <c r="E145"/>
  <c r="E146"/>
  <c r="E147"/>
  <c r="E148"/>
  <c r="E149"/>
  <c r="E150"/>
  <c r="E151"/>
  <c r="E155"/>
  <c r="E156"/>
  <c r="E154"/>
  <c r="E157"/>
  <c r="E158"/>
  <c r="E160"/>
  <c r="E161"/>
  <c r="E163"/>
  <c r="E164"/>
  <c r="E165"/>
  <c r="E169"/>
  <c r="E168"/>
  <c r="E167"/>
  <c r="E166"/>
  <c r="E171"/>
  <c r="E170"/>
  <c r="E173"/>
  <c r="E172"/>
  <c r="E181"/>
  <c r="E180"/>
  <c r="E183"/>
  <c r="E182"/>
  <c r="E184"/>
  <c r="E186"/>
  <c r="E185"/>
  <c r="E189"/>
  <c r="E188"/>
  <c r="E187"/>
  <c r="E191"/>
  <c r="E192"/>
  <c r="E190"/>
  <c r="E197"/>
  <c r="E198"/>
  <c r="E199"/>
  <c r="E200"/>
  <c r="E202"/>
  <c r="E201"/>
  <c r="E205"/>
  <c r="E206"/>
  <c r="E209"/>
  <c r="E208"/>
  <c r="E210"/>
  <c r="E214"/>
  <c r="E213"/>
  <c r="E212"/>
  <c r="E216"/>
  <c r="E218"/>
  <c r="E219"/>
  <c r="E224"/>
  <c r="E225"/>
  <c r="E228"/>
  <c r="E227"/>
  <c r="E226"/>
  <c r="E229"/>
  <c r="E233"/>
  <c r="E234"/>
  <c r="E235"/>
  <c r="E236"/>
  <c r="E239"/>
  <c r="E240"/>
  <c r="E241"/>
  <c r="E238"/>
  <c r="E237"/>
  <c r="E242"/>
  <c r="E244"/>
  <c r="E243"/>
  <c r="E248"/>
  <c r="E247"/>
  <c r="E246"/>
  <c r="E245"/>
  <c r="E249"/>
  <c r="E250"/>
  <c r="E251"/>
  <c r="E252"/>
  <c r="E253"/>
  <c r="E257"/>
  <c r="E258"/>
  <c r="E259"/>
  <c r="E261"/>
  <c r="E262"/>
  <c r="E263"/>
  <c r="E264"/>
  <c r="E260"/>
  <c r="E265"/>
  <c r="E266"/>
  <c r="E272"/>
  <c r="E273"/>
  <c r="E274"/>
  <c r="E275"/>
  <c r="E277"/>
  <c r="E276"/>
  <c r="E278"/>
  <c r="E279"/>
  <c r="E280"/>
  <c r="E281"/>
  <c r="E284"/>
  <c r="E285"/>
  <c r="E288"/>
  <c r="E287"/>
  <c r="E286"/>
  <c r="E289"/>
  <c r="E290"/>
  <c r="E291"/>
  <c r="E294"/>
  <c r="E293"/>
  <c r="E292"/>
  <c r="E295"/>
  <c r="E296"/>
  <c r="E297"/>
  <c r="E298"/>
  <c r="E301"/>
  <c r="E300"/>
  <c r="E299"/>
  <c r="E305"/>
  <c r="E306"/>
  <c r="E310"/>
  <c r="E309"/>
  <c r="E308"/>
  <c r="E307"/>
  <c r="E314"/>
  <c r="E313"/>
  <c r="E312"/>
  <c r="E311"/>
  <c r="E318"/>
  <c r="E319"/>
  <c r="E320"/>
  <c r="E321"/>
  <c r="E323"/>
  <c r="E322"/>
  <c r="E325"/>
  <c r="E324"/>
  <c r="E331"/>
  <c r="E332"/>
  <c r="E333"/>
  <c r="E334"/>
  <c r="E335"/>
  <c r="E338"/>
  <c r="E341"/>
  <c r="E340"/>
  <c r="E339"/>
  <c r="E337"/>
  <c r="E336"/>
  <c r="E343"/>
  <c r="E342"/>
  <c r="E346"/>
  <c r="E345"/>
  <c r="E344"/>
  <c r="E348"/>
  <c r="E349"/>
  <c r="E350"/>
  <c r="E351"/>
  <c r="E352"/>
  <c r="C311"/>
  <c r="C312"/>
  <c r="C313"/>
  <c r="F313"/>
  <c r="C308"/>
  <c r="C307"/>
  <c r="C309"/>
  <c r="C304"/>
  <c r="C303"/>
  <c r="C302"/>
  <c r="C299"/>
  <c r="C300"/>
  <c r="F300"/>
  <c r="C293"/>
  <c r="F293"/>
  <c r="C292"/>
  <c r="C286"/>
  <c r="C287"/>
  <c r="F287"/>
  <c r="C283"/>
  <c r="C277"/>
  <c r="C276"/>
  <c r="C271"/>
  <c r="D11"/>
  <c r="E11"/>
  <c r="D10"/>
  <c r="F10"/>
  <c r="C185" i="2"/>
  <c r="F185"/>
  <c r="C182"/>
  <c r="F182"/>
  <c r="C178"/>
  <c r="F178"/>
  <c r="C177"/>
  <c r="F177"/>
  <c r="C175"/>
  <c r="F175"/>
  <c r="C174"/>
  <c r="C170"/>
  <c r="F170"/>
  <c r="C168"/>
  <c r="C164"/>
  <c r="F164"/>
  <c r="C161"/>
  <c r="F161"/>
  <c r="C158"/>
  <c r="F158"/>
  <c r="C155"/>
  <c r="F155"/>
  <c r="C154"/>
  <c r="C143"/>
  <c r="C130"/>
  <c r="C125"/>
  <c r="C120"/>
  <c r="C119"/>
  <c r="C117"/>
  <c r="C113"/>
  <c r="F113"/>
  <c r="C109"/>
  <c r="C101"/>
  <c r="F101"/>
  <c r="C97"/>
  <c r="C96"/>
  <c r="C93"/>
  <c r="F93"/>
  <c r="C90"/>
  <c r="C30"/>
  <c r="F30"/>
  <c r="C28"/>
  <c r="F28"/>
  <c r="C105"/>
  <c r="C104"/>
  <c r="C10"/>
  <c r="C9"/>
  <c r="F10"/>
  <c r="C347" i="3"/>
  <c r="F347"/>
  <c r="C345"/>
  <c r="F345"/>
  <c r="C344"/>
  <c r="C342"/>
  <c r="F342"/>
  <c r="C340"/>
  <c r="F340"/>
  <c r="C330"/>
  <c r="F330"/>
  <c r="C329"/>
  <c r="C324"/>
  <c r="C322"/>
  <c r="C317"/>
  <c r="F317"/>
  <c r="C339"/>
  <c r="F339"/>
  <c r="C260"/>
  <c r="C256"/>
  <c r="C255"/>
  <c r="C247"/>
  <c r="F247"/>
  <c r="C243"/>
  <c r="F243"/>
  <c r="C238"/>
  <c r="F238"/>
  <c r="C232"/>
  <c r="C231"/>
  <c r="F231"/>
  <c r="C227"/>
  <c r="C226"/>
  <c r="C223"/>
  <c r="F223"/>
  <c r="C222"/>
  <c r="C217"/>
  <c r="F217"/>
  <c r="C213"/>
  <c r="F213"/>
  <c r="C212"/>
  <c r="C208"/>
  <c r="C207"/>
  <c r="F207"/>
  <c r="C204"/>
  <c r="F204"/>
  <c r="C203"/>
  <c r="C195"/>
  <c r="F195"/>
  <c r="C201"/>
  <c r="C196"/>
  <c r="F196"/>
  <c r="C190"/>
  <c r="F190"/>
  <c r="C188"/>
  <c r="C187"/>
  <c r="C185"/>
  <c r="C182"/>
  <c r="F182"/>
  <c r="C180"/>
  <c r="F180"/>
  <c r="C179"/>
  <c r="F179"/>
  <c r="C178"/>
  <c r="C177"/>
  <c r="C176"/>
  <c r="C174"/>
  <c r="C172"/>
  <c r="F172"/>
  <c r="C170"/>
  <c r="F170"/>
  <c r="C168"/>
  <c r="C159"/>
  <c r="C154"/>
  <c r="C142"/>
  <c r="F142"/>
  <c r="C141"/>
  <c r="F141"/>
  <c r="C138"/>
  <c r="F138"/>
  <c r="C135"/>
  <c r="C132"/>
  <c r="F132"/>
  <c r="C129"/>
  <c r="F129"/>
  <c r="C126"/>
  <c r="C124"/>
  <c r="F124"/>
  <c r="C121"/>
  <c r="F121"/>
  <c r="C120"/>
  <c r="F120"/>
  <c r="C118"/>
  <c r="C116"/>
  <c r="F116"/>
  <c r="C102"/>
  <c r="F102"/>
  <c r="C99"/>
  <c r="F99"/>
  <c r="C94"/>
  <c r="C90"/>
  <c r="F90"/>
  <c r="C87"/>
  <c r="C88"/>
  <c r="F88"/>
  <c r="C80"/>
  <c r="F80"/>
  <c r="C72"/>
  <c r="C68"/>
  <c r="F68"/>
  <c r="C63"/>
  <c r="C59"/>
  <c r="C60"/>
  <c r="F60"/>
  <c r="C55"/>
  <c r="C53"/>
  <c r="F53"/>
  <c r="C46"/>
  <c r="F46"/>
  <c r="C43"/>
  <c r="C34"/>
  <c r="C237"/>
  <c r="C254"/>
  <c r="C167"/>
  <c r="C166"/>
  <c r="D195"/>
  <c r="F203"/>
  <c r="C12"/>
  <c r="C8"/>
  <c r="F119" i="2"/>
  <c r="F86"/>
  <c r="C67"/>
  <c r="F130"/>
  <c r="F120"/>
  <c r="F87"/>
  <c r="F21"/>
  <c r="F9"/>
  <c r="C17"/>
  <c r="C33"/>
  <c r="C73"/>
  <c r="C112"/>
  <c r="F112"/>
  <c r="E10"/>
  <c r="E9"/>
  <c r="D245" i="3"/>
  <c r="E159"/>
  <c r="D153"/>
  <c r="D152"/>
  <c r="F67" i="2"/>
  <c r="C66"/>
  <c r="E161"/>
  <c r="D154"/>
  <c r="E158"/>
  <c r="E155"/>
  <c r="E154"/>
  <c r="E20"/>
  <c r="D194" i="3"/>
  <c r="E30" i="2"/>
  <c r="E28"/>
  <c r="D328" i="3"/>
  <c r="E330"/>
  <c r="F232"/>
  <c r="E135"/>
  <c r="D114"/>
  <c r="D327"/>
  <c r="D326"/>
  <c r="D315"/>
  <c r="F187"/>
  <c r="E182" i="2"/>
  <c r="E181"/>
  <c r="E83"/>
  <c r="D73"/>
  <c r="D66"/>
  <c r="F66"/>
  <c r="F73"/>
  <c r="D254" i="3"/>
  <c r="D230"/>
  <c r="F255"/>
  <c r="F324"/>
  <c r="C316"/>
  <c r="F271"/>
  <c r="E271"/>
  <c r="E270"/>
  <c r="C270"/>
  <c r="F96" i="2"/>
  <c r="D107"/>
  <c r="E329" i="3"/>
  <c r="E328"/>
  <c r="E327"/>
  <c r="E326"/>
  <c r="F87"/>
  <c r="C221"/>
  <c r="C328"/>
  <c r="F329"/>
  <c r="F125" i="2"/>
  <c r="C124"/>
  <c r="F124"/>
  <c r="E153" i="3"/>
  <c r="E152"/>
  <c r="E72"/>
  <c r="F13"/>
  <c r="D12"/>
  <c r="F12"/>
  <c r="F254"/>
  <c r="D65" i="2"/>
  <c r="E315" i="3"/>
  <c r="D128" i="2"/>
  <c r="F154"/>
  <c r="F135" i="3"/>
  <c r="C128"/>
  <c r="F154"/>
  <c r="C153"/>
  <c r="F212"/>
  <c r="F90" i="2"/>
  <c r="C89"/>
  <c r="F89"/>
  <c r="F117"/>
  <c r="C116"/>
  <c r="F116"/>
  <c r="C173"/>
  <c r="F173"/>
  <c r="F174"/>
  <c r="F283" i="3"/>
  <c r="E283"/>
  <c r="E282"/>
  <c r="C282"/>
  <c r="F282"/>
  <c r="E232"/>
  <c r="E231"/>
  <c r="C58"/>
  <c r="F118"/>
  <c r="E118"/>
  <c r="F126"/>
  <c r="C123"/>
  <c r="F123"/>
  <c r="E126"/>
  <c r="C108" i="2"/>
  <c r="F109"/>
  <c r="F143"/>
  <c r="C129"/>
  <c r="F168"/>
  <c r="C167"/>
  <c r="E347" i="3"/>
  <c r="F185"/>
  <c r="E179"/>
  <c r="E178"/>
  <c r="E177"/>
  <c r="E176"/>
  <c r="E174"/>
  <c r="E63"/>
  <c r="E21"/>
  <c r="E17"/>
  <c r="E12"/>
  <c r="F63"/>
  <c r="F128"/>
  <c r="F178"/>
  <c r="D177"/>
  <c r="F222"/>
  <c r="F292"/>
  <c r="F311"/>
  <c r="E129" i="2"/>
  <c r="E128"/>
  <c r="E127"/>
  <c r="E107"/>
  <c r="F17"/>
  <c r="C45" i="3"/>
  <c r="C67"/>
  <c r="F67"/>
  <c r="C115"/>
  <c r="C215"/>
  <c r="F215"/>
  <c r="C246"/>
  <c r="C337"/>
  <c r="C336"/>
  <c r="F105" i="2"/>
  <c r="C181"/>
  <c r="F181"/>
  <c r="E304" i="3"/>
  <c r="E303"/>
  <c r="E302"/>
  <c r="E256"/>
  <c r="E255"/>
  <c r="E254"/>
  <c r="E230"/>
  <c r="E217"/>
  <c r="E215"/>
  <c r="E211"/>
  <c r="E207"/>
  <c r="E204"/>
  <c r="E203"/>
  <c r="E129"/>
  <c r="E128"/>
  <c r="E121"/>
  <c r="E120"/>
  <c r="E46"/>
  <c r="E45"/>
  <c r="E42"/>
  <c r="F34"/>
  <c r="F55"/>
  <c r="F94"/>
  <c r="F168"/>
  <c r="D167"/>
  <c r="D226"/>
  <c r="F226"/>
  <c r="F227"/>
  <c r="F276"/>
  <c r="D303"/>
  <c r="F304"/>
  <c r="F312"/>
  <c r="D336"/>
  <c r="F336"/>
  <c r="E89" i="2"/>
  <c r="E67"/>
  <c r="E66"/>
  <c r="E65"/>
  <c r="C65"/>
  <c r="C16"/>
  <c r="C15"/>
  <c r="E10" i="3"/>
  <c r="E9"/>
  <c r="E223"/>
  <c r="E222"/>
  <c r="E221"/>
  <c r="E196"/>
  <c r="E124"/>
  <c r="E123"/>
  <c r="E116"/>
  <c r="E115"/>
  <c r="E99"/>
  <c r="E87"/>
  <c r="E60"/>
  <c r="E59"/>
  <c r="E34"/>
  <c r="D9"/>
  <c r="D59"/>
  <c r="F72"/>
  <c r="F201"/>
  <c r="F299"/>
  <c r="D307"/>
  <c r="F307"/>
  <c r="F308"/>
  <c r="F316"/>
  <c r="F344"/>
  <c r="E33" i="2"/>
  <c r="E16"/>
  <c r="E15"/>
  <c r="E8"/>
  <c r="E7"/>
  <c r="F20"/>
  <c r="F97"/>
  <c r="D33"/>
  <c r="F43" i="3"/>
  <c r="E58"/>
  <c r="E41"/>
  <c r="F115"/>
  <c r="C114"/>
  <c r="F167" i="2"/>
  <c r="C166"/>
  <c r="F166"/>
  <c r="F128"/>
  <c r="D127"/>
  <c r="E195" i="3"/>
  <c r="E194"/>
  <c r="E193"/>
  <c r="F303"/>
  <c r="D302"/>
  <c r="D221"/>
  <c r="C107" i="2"/>
  <c r="C8"/>
  <c r="C211" i="3"/>
  <c r="C327"/>
  <c r="F328"/>
  <c r="F270"/>
  <c r="C269"/>
  <c r="C268"/>
  <c r="E8"/>
  <c r="F59"/>
  <c r="D58"/>
  <c r="F33" i="2"/>
  <c r="D16"/>
  <c r="F9" i="3"/>
  <c r="D8"/>
  <c r="E114"/>
  <c r="E113"/>
  <c r="E86"/>
  <c r="E220"/>
  <c r="F337"/>
  <c r="D166"/>
  <c r="F167"/>
  <c r="F246"/>
  <c r="C245"/>
  <c r="F45"/>
  <c r="C42"/>
  <c r="F177"/>
  <c r="D176"/>
  <c r="F129" i="2"/>
  <c r="C128"/>
  <c r="C152" i="3"/>
  <c r="F152"/>
  <c r="F153"/>
  <c r="F65" i="2"/>
  <c r="F108"/>
  <c r="E269" i="3"/>
  <c r="E268"/>
  <c r="E267"/>
  <c r="E40"/>
  <c r="E39"/>
  <c r="F8"/>
  <c r="F176"/>
  <c r="D174"/>
  <c r="F174"/>
  <c r="F166"/>
  <c r="D113"/>
  <c r="F58"/>
  <c r="D41"/>
  <c r="C194"/>
  <c r="F211"/>
  <c r="C7" i="2"/>
  <c r="D15"/>
  <c r="F16"/>
  <c r="F107"/>
  <c r="D220" i="3"/>
  <c r="F221"/>
  <c r="F245"/>
  <c r="C230"/>
  <c r="C127" i="2"/>
  <c r="C41" i="3"/>
  <c r="F42"/>
  <c r="E7"/>
  <c r="C326"/>
  <c r="F327"/>
  <c r="F302"/>
  <c r="D269"/>
  <c r="F127" i="2"/>
  <c r="C113" i="3"/>
  <c r="C86"/>
  <c r="F114"/>
  <c r="D268"/>
  <c r="F269"/>
  <c r="F230"/>
  <c r="C220"/>
  <c r="F220"/>
  <c r="D193"/>
  <c r="D86"/>
  <c r="F86"/>
  <c r="F113"/>
  <c r="C40"/>
  <c r="F194"/>
  <c r="F326"/>
  <c r="C315"/>
  <c r="F15" i="2"/>
  <c r="D8"/>
  <c r="F41" i="3"/>
  <c r="C193"/>
  <c r="F8" i="2"/>
  <c r="D7"/>
  <c r="F7"/>
  <c r="F193" i="3"/>
  <c r="D40"/>
  <c r="F315"/>
  <c r="C267"/>
  <c r="C39"/>
  <c r="C7"/>
  <c r="F268"/>
  <c r="D267"/>
  <c r="F267"/>
  <c r="F40"/>
  <c r="D39"/>
  <c r="F39"/>
  <c r="D7"/>
  <c r="F7"/>
</calcChain>
</file>

<file path=xl/comments1.xml><?xml version="1.0" encoding="utf-8"?>
<comments xmlns="http://schemas.openxmlformats.org/spreadsheetml/2006/main">
  <authors>
    <author>Rename</author>
  </authors>
  <commentList>
    <comment ref="D266" authorId="0">
      <text>
        <r>
          <rPr>
            <b/>
            <sz val="9"/>
            <color indexed="81"/>
            <rFont val="Tahoma"/>
            <family val="2"/>
            <charset val="163"/>
          </rPr>
          <t>Rename:</t>
        </r>
        <r>
          <rPr>
            <sz val="9"/>
            <color indexed="81"/>
            <rFont val="Tahoma"/>
            <family val="2"/>
            <charset val="163"/>
          </rPr>
          <t xml:space="preserve">
Chờ Tam Bình bổ sung hồ sơ thực hiện giảm trừ KP của Giáo dục</t>
        </r>
      </text>
    </comment>
  </commentList>
</comments>
</file>

<file path=xl/sharedStrings.xml><?xml version="1.0" encoding="utf-8"?>
<sst xmlns="http://schemas.openxmlformats.org/spreadsheetml/2006/main" count="1040" uniqueCount="513">
  <si>
    <t>STT</t>
  </si>
  <si>
    <t>Nội dung</t>
  </si>
  <si>
    <t>Kiến nghị xử lý</t>
  </si>
  <si>
    <t>I</t>
  </si>
  <si>
    <t>Sở Tài chính</t>
  </si>
  <si>
    <t>1.1</t>
  </si>
  <si>
    <t>2.2</t>
  </si>
  <si>
    <t>2.1</t>
  </si>
  <si>
    <t>II</t>
  </si>
  <si>
    <t>1.2</t>
  </si>
  <si>
    <t>3.1</t>
  </si>
  <si>
    <t>Huyện Vũng Liêm</t>
  </si>
  <si>
    <t>Cục Thuế tỉnh Vĩnh Long</t>
  </si>
  <si>
    <t>Thực hiện</t>
  </si>
  <si>
    <t>Chưa thực hiện</t>
  </si>
  <si>
    <t>Nguyên nhân</t>
  </si>
  <si>
    <t>Tỷ lệ (%)
TH</t>
  </si>
  <si>
    <t>TỔNG SỐ</t>
  </si>
  <si>
    <t>Đơn vị tính: đồng</t>
  </si>
  <si>
    <t>THỰC HIỆN KIẾN NGHỊ XỬ LÝ TÀI CHÍNH CỦA KTNN NĂM 2020</t>
  </si>
  <si>
    <t>A</t>
  </si>
  <si>
    <t>III</t>
  </si>
  <si>
    <t>Thu hồi kinh phí thừa</t>
  </si>
  <si>
    <t>Giảm dự toán, thanh toán năm sau</t>
  </si>
  <si>
    <t>Công ty Cổ phần Công trình Công cộng Vĩnh Long</t>
  </si>
  <si>
    <t>Công ty Cổ phần Cấp nước Vĩnh Long</t>
  </si>
  <si>
    <t>Huyện Long Hồ</t>
  </si>
  <si>
    <t>Công ty cổ phần xây dựng ACB</t>
  </si>
  <si>
    <t>Công ty TNHH TM-DV Minh Đức Phú</t>
  </si>
  <si>
    <t>1.3</t>
  </si>
  <si>
    <t>Công ty TNHH SX-TM Phước Thành IV</t>
  </si>
  <si>
    <t>Thành phố Vĩnh Long</t>
  </si>
  <si>
    <t>Công ty TNHH MTV Quang Tùng</t>
  </si>
  <si>
    <t>Công ty TNHH Tín Khoa</t>
  </si>
  <si>
    <t>2.3</t>
  </si>
  <si>
    <t>Công ty TNHH MTV Loan Thanh Bình</t>
  </si>
  <si>
    <t>Huyện Tam Bình</t>
  </si>
  <si>
    <t>Công ty TNHH Xây dựng Thành Nên</t>
  </si>
  <si>
    <t>3.2</t>
  </si>
  <si>
    <t>Công ty TNHH MTV Nông nghiệp Dân Nam</t>
  </si>
  <si>
    <t>3.3</t>
  </si>
  <si>
    <t>Công ty TNHH MTV Hồng Anh Vĩnh Long</t>
  </si>
  <si>
    <t>3.4</t>
  </si>
  <si>
    <t>Ban quản lý dự án đầu tư xây dựng huyện Tam Bình</t>
  </si>
  <si>
    <t>4.1</t>
  </si>
  <si>
    <t>Công ty TNHH Thành Đạt</t>
  </si>
  <si>
    <t>5.1</t>
  </si>
  <si>
    <t>Công ty TNHH TM Triều Thuận Nguyên</t>
  </si>
  <si>
    <t>5.2</t>
  </si>
  <si>
    <t>Công ty TNHH Tuấn Hiền</t>
  </si>
  <si>
    <t>5.3</t>
  </si>
  <si>
    <t>Công ty Cổ phần Tư vấn Dịch vụ Địa ốc Hoàng Quân MêKông</t>
  </si>
  <si>
    <t>5.4</t>
  </si>
  <si>
    <t>Công ty Cổ phần Thuận Tiến Bình Minh</t>
  </si>
  <si>
    <t>5.5</t>
  </si>
  <si>
    <t>Công ty TNHH Bệnh viện Sản nhi Vĩnh Long</t>
  </si>
  <si>
    <t>Tăng thu ngân sách</t>
  </si>
  <si>
    <t>a</t>
  </si>
  <si>
    <t>b</t>
  </si>
  <si>
    <t>Doanh nghiệp nhà nước</t>
  </si>
  <si>
    <t>Cơ quan thuế</t>
  </si>
  <si>
    <t>Giảm lỗ</t>
  </si>
  <si>
    <t>Công ty Cổ phần Xuất nhập Khẩu Vĩnh Long</t>
  </si>
  <si>
    <t>Công ty TNHH Furukawa Automotive Systems Vĩnh Long Việt Nam</t>
  </si>
  <si>
    <t>Công ty TNHH Hải Đại Vĩnh Long</t>
  </si>
  <si>
    <t>Thu hồi, giảm chi ngân sách</t>
  </si>
  <si>
    <t>Dự án tỉnh</t>
  </si>
  <si>
    <t>1</t>
  </si>
  <si>
    <t>Ban Quản lý dự án đầu tư xây dựng các công trình dân dụng và công nghiệp tỉnh Vĩnh Long</t>
  </si>
  <si>
    <t>-</t>
  </si>
  <si>
    <t>Dự án Trường Trung học phổ thông Tân An Luông, huyện Vũng Liêm</t>
  </si>
  <si>
    <t>Ban Quản lý dự án đầu tư xây dựng các công trình nông nghiệp và phát triển nông thôn</t>
  </si>
  <si>
    <t>Hạ tầng thủy lợi phục vụ nuôi trồng thủy sản Hiếu Thành - Hiếu Nghĩa - Hiếu Nhơn, huyện Vũng Liêm, tỉnh Vĩnh Long (giai đoạn 2)</t>
  </si>
  <si>
    <t>+ Gói thầu xây lắp số 01: Xây lắp các hạng mục: Đê bao kênh Ngã Hậu, cống hở Tư Dân, Ba Chọn, KCH cống đập Tư Tráng, Út Inh.</t>
  </si>
  <si>
    <t>+ Gói thầu xây lắp số 02: Xây lắp Đường cơ giới nội đồng kênh 60.</t>
  </si>
  <si>
    <t>+ Gói thầu xây lắp số 3A: Xây lắp các hạng mục Đường cơ giới nội đồng kênh Đình Đôi, cống hở Đập Đình.</t>
  </si>
  <si>
    <t>Hệ thống thủy lợi các xã: Song Phú, Phú Lộc, Hậu Lộc, Hòa Lộc, Mỹ Lộc, huyện Tam Bình, tỉnh Vĩnh Long</t>
  </si>
  <si>
    <t>Hệ thống thủy lợi sông Vũng Liêm, huyện Vũng Liêm</t>
  </si>
  <si>
    <t>Hệ thống thủy lợi ngăn mặn, giữ ngọt xã Thanh Bình và xã Quới Thiện, huyện Vũng Liêm, tỉnh Vĩnh Long</t>
  </si>
  <si>
    <t xml:space="preserve">Công ty Cổ phần Công trình công cộng Vĩnh Long </t>
  </si>
  <si>
    <t>Bãi chôn lấp rác hợp vệ sinh số 3, xã Hòa Phú, huyện Long Hồ</t>
  </si>
  <si>
    <t>Ban Quản lý dự án đầu tư xây dựng các công trình giao thông</t>
  </si>
  <si>
    <t>Cầu Cồn Chim, thành phố Vĩnh Long, tỉnh Vĩnh Long</t>
  </si>
  <si>
    <t>Nâng cấp, mở rộng đường Trưng Nữ Vương, phường 1, thành phố Vĩnh Long</t>
  </si>
  <si>
    <t>Dự án huyện</t>
  </si>
  <si>
    <t>Ban quản lý dự án đầu tư xây dựng Tp. Vĩnh Long</t>
  </si>
  <si>
    <t>Dự án Trường trung học cơ sở Nguyễn Trãi, thành phố Vĩnh Long</t>
  </si>
  <si>
    <t>Dự án Kè chống sạt lở khẩn cấp bờ sông Long Hồ khu vực Phường 1, thành phố Vĩnh Long (đoạn từ nhà lồng chợ cá Vĩnh Long đến giáp bến tàu khách thành phố Vĩnh Long)</t>
  </si>
  <si>
    <t>Phòng Quản lý đô thị thành phố Vĩnh Long</t>
  </si>
  <si>
    <t>Dự án Đường vào khu dân cư Phước Thọ phường 3, thành phố Vĩnh Long (đoạn từ cầu Kênh Mới đến hết ranh đất khu dân cư Phước Thọ)</t>
  </si>
  <si>
    <t>Dự án Khu dân cư, tái định cư khóm 3, Phường 9, thành phố Vĩnh Long</t>
  </si>
  <si>
    <t>Dự án Đường dẫn vào Cầu Cồn Chim, thành phố Vĩnh Long</t>
  </si>
  <si>
    <t>2</t>
  </si>
  <si>
    <t>Ban quản lý dự án đầu tư xây dựng huyện Long Hồ</t>
  </si>
  <si>
    <t>Dự án Trung Tâm Văn hóa - Thể thao, xã Tân Hạnh, huyện Long Hồ</t>
  </si>
  <si>
    <t>Dự án Đường liên ấp từ cầu Tỉnh Đoàn đến cầu Út Tu, xã Phước Hậu, huyện Long Hồ</t>
  </si>
  <si>
    <t>Dự án Đường liên ấp An Thuận – An Thành – Bình Lương, xã An Bình, huyện Long Hồ</t>
  </si>
  <si>
    <t>Dự án Đường ấp Phú Yên - Phú Long</t>
  </si>
  <si>
    <t>Dự án Cải tạo, mở rộng Trụ sở làm việc Huyện ủy Tam Bình</t>
  </si>
  <si>
    <t>Dự án Trường mầm non Hoa Lan, xã Tân Phú, huyện Tam Bình</t>
  </si>
  <si>
    <t>Dự án Trường tiểu học Loan Mỹ B, xã Loan Mỹ, huyện Tam Bình</t>
  </si>
  <si>
    <t>Dự án Trường trung học cơ sở Bình Ninh, xã Bình Ninh, huyện Tam Bình</t>
  </si>
  <si>
    <t>+ Chi phí Quản lý dự án</t>
  </si>
  <si>
    <t>+ Chi phí Tư vấn giám sát</t>
  </si>
  <si>
    <t>Dự án Trường Trung học cơ sở Nguyễn Chí Trai, xã Trung Nghĩa, huyện Vũng Liêm</t>
  </si>
  <si>
    <t>Dự án Cải tạo, mở rộng đường liên ấp Phú Tiên - Phú Ân (đường huyện 68) xã Trung Nghĩa, huyện Vũng Liêm</t>
  </si>
  <si>
    <t>Dự án Trường tiểu học Trung Nghĩa A</t>
  </si>
  <si>
    <t>Dự án trường mẫu giáo Hiếu Nghĩa</t>
  </si>
  <si>
    <t>Dự án đường liên ấp Bà Phận - Rạch Rô</t>
  </si>
  <si>
    <t>Dự án Bệnh viện y học cổ truyền tỉnh Vĩnh Long</t>
  </si>
  <si>
    <t>Dự án Đầu tư xây dựng Khối nhà làm việc của Ủy ban nhân dân tỉnh và các cơ quan Khối Tổng hợp (khối 2), Khu Hành chính tỉnh Vĩnh Long</t>
  </si>
  <si>
    <t>Dự án Cải tạo, mở rộng Trụ sở làm việc và Hội nghị Tỉnh ủy Vĩnh Long</t>
  </si>
  <si>
    <t>Dự án Kè chống sạt lở sông Long Hồ, khu vực Phường 1, Phường 5 TP Vĩnh Long, Tỉnh Vĩnh Long</t>
  </si>
  <si>
    <t>Dự án Bãi chôn lấp rác hợp vệ sinh số 3, xã Hòa Phú, huyện Long Hồ</t>
  </si>
  <si>
    <t>+ Gói thầu xây lắp số 1: Bãi chôn lấp rác và đường giao thông (bao gồm các hạng mục chung)</t>
  </si>
  <si>
    <t>+ Chi phí Giám sát thi công xây dựng</t>
  </si>
  <si>
    <t>+ Chi phí thẩm tra phê duyệt quyết toán</t>
  </si>
  <si>
    <t>Đường từ Quốc lộ 53 đến đường Võ Văn Kiệt, phường 3, thành phố Vĩnh Long, tỉnh Vĩnh Long</t>
  </si>
  <si>
    <t>Đường vào Khu du lịch Mỹ Hòa, thị xã Bình Minh, tỉnh Vĩnh Long (giai đoạn 1)</t>
  </si>
  <si>
    <t>Dự án Đường Hòa Ninh - Đồng Phú, xã Hòa Ninh, huyện Long Hồ</t>
  </si>
  <si>
    <t>+ Chi phí xây lắp</t>
  </si>
  <si>
    <t>Thu hồi NSNN các khoản chi sai</t>
  </si>
  <si>
    <t>Chi thường xuyên</t>
  </si>
  <si>
    <t>Kiểm toán tại các cơ quan tổng hợp</t>
  </si>
  <si>
    <t>Đối chiếu vốn sự nghiệp có tính chất đầu tư</t>
  </si>
  <si>
    <t>Phòng Kinh tế và Hạ tầng huyện Bình Tân</t>
  </si>
  <si>
    <t xml:space="preserve">Công trình Nạo vét hệ thống cống, trồng cây xanh huyện Bình Tân năm 2020  </t>
  </si>
  <si>
    <t>Phòng Kinh tế và Hạ tầng huyện Mang Thít</t>
  </si>
  <si>
    <t xml:space="preserve">Cải tạo hệ thống thoát nước và trồng cây xanh trên địa bàn thị trấn Cái Nhum </t>
  </si>
  <si>
    <t>Trường Chính trị Phạm Hùng</t>
  </si>
  <si>
    <t xml:space="preserve">Công trình sửa chữa, cải tạo cơ sở vật chất (khối ký túc xá, khối 12 phòng học), thuộc trường chính trị Phạm Hùng	</t>
  </si>
  <si>
    <t>Sở Giao thông và Vận tải tỉnh Vĩnh Long</t>
  </si>
  <si>
    <t>Công trình Sửa chữa Đường tỉnh 905 đoạn cầu Rạch Rừng - cầu Cái Sơn và thoát nước đoạn Km5+700-Km6+000</t>
  </si>
  <si>
    <t>Công trình Xử lý thoát nước trên ĐT.901 đoạn qua chợ Tích Thiện và chợ Hòa Bình</t>
  </si>
  <si>
    <t>Công trình Láng nhựa mặt đường ĐT.904 đoạn Km0+000-Km5+000; Km11+800-Km15+000 và thoát nước đoạn Km15+000-Km15+300</t>
  </si>
  <si>
    <t>Công trình Sửa chữa tăng cường cầu Lộ</t>
  </si>
  <si>
    <t>Bảo tàng Vĩnh Long</t>
  </si>
  <si>
    <t>Công trình Đình Tân Hạnh, Hạng mục: San lấp mặt bằng, làm sân, nhà bếp, Võ Ca, sửa chữa các khánh thờ</t>
  </si>
  <si>
    <t>Công trình Tu bổ, phục dựng, trưng bày di tích khám lớn tỉnh Vĩnh Long</t>
  </si>
  <si>
    <t>Ban Quản lý dự án Đầu tư xây dựng các công trình nông nghiệp và Phát triển nông thôn</t>
  </si>
  <si>
    <t>Công trình Gia cố khẩn cấp sạt lở bờ bao Cồn Đông Hậu (đoạn từ bến phà Tư Phú đến giáp ranh huyện Tam Bình-thị xã Bình Minh)</t>
  </si>
  <si>
    <t>Công trình Hạ tầng đồng ruộng cho cánh đồng mẫu lớn xã Xuân Hiệp, huyện Trà Ôn</t>
  </si>
  <si>
    <t>Công trình Đầu tư hạ tầng đồng ruộng cho cánh đồng mẫu lớn xã Tân Long huyện Mang Thít</t>
  </si>
  <si>
    <t>Công trình Hạ tầng đồng ruộng cho cánh đồng mẫu lớn xã Long An, Hòa Phú - Long Hồ</t>
  </si>
  <si>
    <t>Gói thầu số 1: Xây lắp đường trục nội đồng dọc kênh Cái Tháp, kiên cố hóa cống đập Gò Cúm, bọng tròn các loại.</t>
  </si>
  <si>
    <t>Gói thầu số 2: Xây lắp đường trục nội đồng dọc kênh Bảy Khương, kiên cố hóa cống đập Trùm Sò.</t>
  </si>
  <si>
    <t>Công trình Gia cố sạt lỡ khẩn cấp sạt lỡ bờ bao kênh Huyện Hàm (đoạn từ cầu Tân Qui Nhỏ đến cầu Tân Qui Lớn)</t>
  </si>
  <si>
    <t>Gói thầu xây lắp công trình</t>
  </si>
  <si>
    <t>Công trình Đầu tư hạ tầng đồng ruộng cho cánh đồng mẫu lớn xã Tân An Luông, huyện Vũng Liêm</t>
  </si>
  <si>
    <t>Gói thầu số 2: Xây lắp các hạng mục: Nạo vét kết hợp đắp bờ bao các tuyến kênh; các tuyến đường cơ giới nội đồng; Kiên cố hóa 03 cống dập; bọng tròn các loại.</t>
  </si>
  <si>
    <t>Các huyện, thành phố</t>
  </si>
  <si>
    <t>Phòng Nông nghiệp và PTNT huyện Long Hồ</t>
  </si>
  <si>
    <t>Công trình Nâng cấp bờ vùng ấp Phước Bình A, Phú Quới (đoạn từ cầu Trung ương Đoàn đến ranh Lộc Hòa). Hạng mục: Nâng cấp bờ vùng.</t>
  </si>
  <si>
    <t>+</t>
  </si>
  <si>
    <t>Gói thầu xây lắp</t>
  </si>
  <si>
    <t>Công trình Nạo vét kết hợp nâng cấp bờ bao ấp Phú Hòa 1, 2; ấp Thuận Long xã Đồng Phú</t>
  </si>
  <si>
    <t>Phòng Kinh tế và Hạ Tầng huyện Long Hồ</t>
  </si>
  <si>
    <t>Công trình Đường từ Quốc lộ 53 nối dài đến đường tránh Quốc lộ 1A Hạng mục: duy tu chống thấm mặt đường</t>
  </si>
  <si>
    <t>Ban quản lý dự án ĐTXD huyện Long Hồ</t>
  </si>
  <si>
    <t>Công trình Chăm sóc cây xanh khuôn viên trung tâm hành chính huyện Long Hồ (giai đoạn 1)</t>
  </si>
  <si>
    <t>Công trình Nạo vét và cải tạo hệ thống thoát nước chợ Phước Yên</t>
  </si>
  <si>
    <t>Phòng Giáo dục và Đào tạo huyện Long Hồ</t>
  </si>
  <si>
    <t>Công trình Trường trung học cơ sở Lộc Hòa. Hạng mục Cải tạo, nâng cấp.</t>
  </si>
  <si>
    <t>Gói thầu xây lắp số 01: Thi công xây dựng</t>
  </si>
  <si>
    <t>Gói thầu xây lắp số 2: Thi công hệ thống PCCC và chống sét</t>
  </si>
  <si>
    <t>Công trình Trường tiểu học Đồng Phú A. Hạng mục: Cải tạo, nâng cấp.</t>
  </si>
  <si>
    <t>Công trình Trường Tiểu học Hòa Phú A. Hạng mục Cải tạo, nâng cấp.</t>
  </si>
  <si>
    <t>Công trình Trường tiểu học An Bình B. Hạng mục: Cải tạo, nâng cấp.</t>
  </si>
  <si>
    <t>Ban quản lý dự án đầu tư xây dựng
thành phố Vĩnh Long</t>
  </si>
  <si>
    <t>Công trình Cải tạo, sửa chữa trường tiểu học Lê Hồng Phong (điểm cũ) thành trụ sở làm việc cho UBND xã Tân Hòa</t>
  </si>
  <si>
    <t xml:space="preserve">Công trình Gia cố sạt lở tuyến đường dal đê bao Cồn Giông xã Tân Hội thành phố Vĩnh Long (đoạn từ kè rọ đá đến giáp nhà ông Chí Trường xã Tân Hội) </t>
  </si>
  <si>
    <t>Công trình Gia cố đê bao cặp sông Cái Đôi phường Tân Hòa, thành phố Vĩnh Long (đoạn còn lại)</t>
  </si>
  <si>
    <t>Công trình Trồng cây xanh và nạo vét tạp chất TP Vĩnh Long, Hạng mục: Cây xanh (tuyến đường 8/3 Phường 5; tuyến đường Nguyễn Trung Trực Phường 8) và xử lý nước thải hẽm 14-hẽm 18 Phường 4</t>
  </si>
  <si>
    <t>Công trình Duy tu, sửa chữa đường Cao Thắng Phường 8 thành phố Vĩnh Long; Hạng mục: Duy tu mặt đường, vỉa hè, hệ thống thoát nước</t>
  </si>
  <si>
    <t>Công trình Đường nhựa khóm Tân Nhơn, phường Tân Hòa, thành phố Vĩnh Long</t>
  </si>
  <si>
    <t>Công trình Đường tổ 61-61c, khóm 3, phường 3, thành phố Vĩnh Long;  Hạng mục: Nâng cấp, mở rộng</t>
  </si>
  <si>
    <t>Phòng Kinh tế và Hạ tầng huyện Vũng Liêm</t>
  </si>
  <si>
    <t>Trụ sở làm việc Uỷ ban nhân dân xã Quới Thiện. Hạng mục: xây dựng nhà ăn, nhà tiền chế, hàng rào, sân, hệ thống thoát nước</t>
  </si>
  <si>
    <t>Cây xanh và xử lý nước thải đô thị, thị trấn Vũng Liêm</t>
  </si>
  <si>
    <t>Trụ sở làm việc Ủy ban nhân dân huyện Vũng Liêm. Hạng mục nhà để xe kết hợp nhà ăn</t>
  </si>
  <si>
    <t>Hệ thống xử lý nước thải đô thị, thị trấn Vũng Liêm</t>
  </si>
  <si>
    <t>Ban Quản lý dự án đầu tư xây dựng huyện Vũng Liêm</t>
  </si>
  <si>
    <t>Trường Mẫu giáo Trung Hiệp. Hạng mục khối 02 phòng học + nhà bếp + phòng y tế (ấp Rạch Ngay); khối 02 phòng học (ấp Bình Phụng); khối 02 phòng học (ấp Rạch Nưng)</t>
  </si>
  <si>
    <t>Trường Mẫu giáo Trung An. Hạng mục khối 01 phòng học (ấp Trung Hòa 1); khối 04 phòng học + phòng y tế + bếp ăn (ấp An Phước)</t>
  </si>
  <si>
    <t>Trường Mẫu giáo Quới Thiện. Hạng mục khối 02 phòng học, bếp ăn, phòng y tế (ấp rạch Vọp); khối 02 phòng học (ấp Phước Thạnh); khối 01 phòng học (ấp Rạch Sâu)</t>
  </si>
  <si>
    <t>Trường tiểu học Tân Quới Trung A</t>
  </si>
  <si>
    <t>Cải tạo, nâng cấp trường Trung học cơ sở thị trấn Vũng Liêm</t>
  </si>
  <si>
    <t>Cải tạo, nâng cấp trường Tiểu học thị trấn Vũng Liêm</t>
  </si>
  <si>
    <t>Phòng Giáo dục và Đào tạo huyện Tam Bình</t>
  </si>
  <si>
    <t>Trường tiểu học Tân Lộc</t>
  </si>
  <si>
    <t>Phòng Kinh tế và Hạ tầng huyện Tam Bình</t>
  </si>
  <si>
    <t>Chợ Tam Bình (Mô hình chợ truyền thống theo hướng văn minh an toàn thực phẩm)</t>
  </si>
  <si>
    <t>Ban Quản lý dự án đầu tư xây dựng huyện Tam Bình</t>
  </si>
  <si>
    <t>Trường Tiểu học Lưu Văn Liệt</t>
  </si>
  <si>
    <t>Nộp trả NS cấp tỉnh</t>
  </si>
  <si>
    <t>2.1.1</t>
  </si>
  <si>
    <t>2.1.1.1</t>
  </si>
  <si>
    <t>Phòng Tài chính - Kế hoạch huyện Long Hồ</t>
  </si>
  <si>
    <t>2.1.2</t>
  </si>
  <si>
    <t>Thành Phố Vĩnh Long</t>
  </si>
  <si>
    <t>2.1.2.1</t>
  </si>
  <si>
    <t>Phòng Tài chính - Kế hoạch</t>
  </si>
  <si>
    <t>2.1.3</t>
  </si>
  <si>
    <t>2.1.3.1</t>
  </si>
  <si>
    <t>Kinh phí bổ sung có mục tiêu năm 2020 còn tại kết dư ngân sách Huyện</t>
  </si>
  <si>
    <t>2.1.3.2</t>
  </si>
  <si>
    <t>Kinh phí bổ sung có mục tiêu năm 2020 còn tại ngân sách xã</t>
  </si>
  <si>
    <t>2.1.4</t>
  </si>
  <si>
    <t>2.1.4.1</t>
  </si>
  <si>
    <t>Nộp trả NS cấp huyện</t>
  </si>
  <si>
    <t>2.2.2</t>
  </si>
  <si>
    <t>2.2.2.1</t>
  </si>
  <si>
    <t>Kinh phí bổ sung có mục tiêu còn tại ngân sách xã từ nguồn kết dư năm 2019</t>
  </si>
  <si>
    <t>Chi đầu tư phát triển</t>
  </si>
  <si>
    <t>1.1.1</t>
  </si>
  <si>
    <t>1.1.2</t>
  </si>
  <si>
    <t>1.1.3</t>
  </si>
  <si>
    <t>Đối chiếu vốn sự nghiệp có tính chất đầu tư tại Sở Tài chính</t>
  </si>
  <si>
    <t>Công trình Sửa chữa trụ sở làm việc của Khối Nông nghiệp và phát triển nông thôn tỉnh Vĩnh Long</t>
  </si>
  <si>
    <t>Sở Giao thông vận tải</t>
  </si>
  <si>
    <t>Giảm trừ dự toán năm sau đối với ngân sách xã</t>
  </si>
  <si>
    <t>Giảm trừ dự toán năm sau đối với các đơn vị dự toán và ngân sách xã</t>
  </si>
  <si>
    <t>Giảm trừ dự toán năm sau đối với Văn phòng HĐND và UBND huyện</t>
  </si>
  <si>
    <t>Giảm trừ dự toán năm sau đối với các trường thuộc ngành giáo dục huyện</t>
  </si>
  <si>
    <t xml:space="preserve">Công trình Ủy ban nhân dân thành phố Vĩnh Long; Hạng mục: Cải tạo, sửa chữa </t>
  </si>
  <si>
    <t>Công trình Nâng cấp, mở rộng đường từ tổ 75 phường 3, thành phố Vĩnh Long đến giáp xã Phước Hậu, huyện Long Hồ, tỉnh Vĩnh Long</t>
  </si>
  <si>
    <t>Giảm trừ dự toán năm sau của xã Trung Hiếu và các Trường học</t>
  </si>
  <si>
    <t>Giảm trừ dự toán năm sau của các Trường học</t>
  </si>
  <si>
    <t xml:space="preserve">Giảm trừ dự toán năm sau của Văn phòng HĐND và UBND huyện </t>
  </si>
  <si>
    <t>Đường đan ấp 4, xã Hậu Lộc</t>
  </si>
  <si>
    <t>Duy tu đường ấp 2, xã Tân Lộc (hạng mục: Láng nhựa mặt đường)</t>
  </si>
  <si>
    <t>Duy tu đường kênh Sau (bến đò II - cầu kênh sau)</t>
  </si>
  <si>
    <t>Trường THCS Mỹ Thạnh Trung</t>
  </si>
  <si>
    <t>Trồng mới cây xanh và nạo vét các khu vực thị trấn Tam Bình</t>
  </si>
  <si>
    <t>Trường tiểu học Long Phú</t>
  </si>
  <si>
    <t>Cải tạo, nâng cấp Trường tiểu học Bình Ninh</t>
  </si>
  <si>
    <t>Giảm trừ dự toán năm sau của các đơn vị ngành huyện, Trường học</t>
  </si>
  <si>
    <t>Cấp tỉnh</t>
  </si>
  <si>
    <t>Hệ thống thủy lợi sông Vũng Liêm, huyện Vũng Liêm, tỉnh Vĩnh Long</t>
  </si>
  <si>
    <t>Dự án Hệ thống thủy lợi ngăn mặn, giữ ngọt xã Thanh bình và xã Quới Thiện, huyện Vũng Liêm, tỉnh Vĩnh Long</t>
  </si>
  <si>
    <t>Kè chống sạt lở sông Long Hồ, khu vực Phường 1, Phường 5 TP Vĩnh Long, tỉnh Vĩnh Long</t>
  </si>
  <si>
    <t>Dự án Đường giao thông phát triển hạ tầng du lịch 4 xã cù lao huyện Long Hồ, tỉnh Vĩnh Long</t>
  </si>
  <si>
    <t>+ Gói thầu xây lắp giai đoạn 1</t>
  </si>
  <si>
    <t>++ Khối lượng do nhà thầu  Cty TNHH XD Hoàn Mỹ (Điều chỉnh từ nhà thầu Ánh Dung)</t>
  </si>
  <si>
    <t>++ Khối lượng do nhà thầu Cty TNHH XD Hoàn Mỹ Điều chỉnh từ nhà thầu Cty CP TVTK công nghệ xây dựng)</t>
  </si>
  <si>
    <t>+ Gói thầu quản lý dự án gđ 1</t>
  </si>
  <si>
    <t>+ CP giám sát thi công</t>
  </si>
  <si>
    <t>Giảm giá trúng thầu (hợp đồng còn lại)</t>
  </si>
  <si>
    <t>Chi phí xây dựng</t>
  </si>
  <si>
    <t>Công Sửa chữa hệ thống thủy lợi Nam Trà Ngoa, huyện trà Ôn</t>
  </si>
  <si>
    <t>Giá trị hợp đồng còn lại</t>
  </si>
  <si>
    <t>Gói thầu xây lắp số 1: Nạo vét kết hợp đắp bờ bao Kênh Đường Cầm, Kênh Đào</t>
  </si>
  <si>
    <t>Chi phí tư vấn đầu tư xây dựng</t>
  </si>
  <si>
    <t xml:space="preserve">Khảo sát lập báo cáo nghiên cứu khả thi </t>
  </si>
  <si>
    <t>Công trình Sửa chữa đê bao dọc sông Cổ chiên, xã Thanh Bình và xã Quới Thiện, huyện Vũng Liêm</t>
  </si>
  <si>
    <t>Gói thầu xây lắp số 1: Sửa chữa tuyến đê bao đoạn từ đập Rạch Miễu đến cầu Rạch Đình Phước Lý và 03 cống đập</t>
  </si>
  <si>
    <t>Công trình Sửa chữa đê bao kênh Xã Tàu, xã Thạnh Quới, huyện Long Hồ</t>
  </si>
  <si>
    <t>Gói thầu số 1: xây lắp công trình</t>
  </si>
  <si>
    <t>Công trình Sửa chữa Hệ thống thủy lợi sông số 9 - Sông Vòi Voi, huyện Mang Thít</t>
  </si>
  <si>
    <t>Gói thầu xây lắp số 1: Sửa chữa đê bao và sửa chữa 03 cống đập</t>
  </si>
  <si>
    <t>Chi phí tư vấn đầu tư xây dựng và chi phí khác</t>
  </si>
  <si>
    <t>Công trìnhh Hạ tầng phụ vụ sản xuất nông nghiệp khu vực Bình Ninh, Ngãi Tứ, Loan Mỹ, huyện Tam Bình</t>
  </si>
  <si>
    <t>Gói thầu xây lắp số 1: Sửa chữa đê bao kết hợp đường cơ giới nội đồng kênh Lưu văn Liệt, kênh Bà Cai, kênh SôPha</t>
  </si>
  <si>
    <t>Gói thầu xây lắp số 3: Sửa chữa đê bao dọc sông Loan Mỹ</t>
  </si>
  <si>
    <t>Chi phí tư vấn</t>
  </si>
  <si>
    <t>Công trình Gia cố sạt lở khẩn cấp sạt lở bờ bao sông Vàm Tắt-Từ Tải (đoạn từ cống Đập Đình đến hộ bà Dương Thị Bảy)</t>
  </si>
  <si>
    <t>Công trình Sửa chữa đê bao dọc sông Mang Thít, xã Hòa Hiệp, Hòa Thạnh, huyện Tam Bình</t>
  </si>
  <si>
    <t>Gói thầu Xây lắp công trình</t>
  </si>
  <si>
    <t>Công trình Nạo vét kết hợp đắp bờ bao kênh 25 - kênh 50 - kênh Lộ Quẹo - kênh Rạch Đôn - kênh Ông Bổn xã Hiếu Nghĩa -  Trung Thành, huyện Vũng Liêm</t>
  </si>
  <si>
    <t>Công trình Hạ tầng đồng ruộng cho cánh đồng mẫu lớn xã Đông Thạnh, thị xã Bình Minh, tỉnh Vĩnh Long</t>
  </si>
  <si>
    <t>Gói thầu số 1: Đầu tư nâng cấp các tuyến bờ bao, đường trục chính nội đồng và bọng tròn</t>
  </si>
  <si>
    <t>Nguồn vốn sự nghiệp có tính chất XDCB</t>
  </si>
  <si>
    <t>Thu hồi, nộp khác và xử lý tài chính khác</t>
  </si>
  <si>
    <t>VI</t>
  </si>
  <si>
    <t>Bố trí hoàn trả nguồn</t>
  </si>
  <si>
    <t>Các đơn vị HC, SN</t>
  </si>
  <si>
    <t>1.2.1</t>
  </si>
  <si>
    <t>Ngân sách các xã bố trí hoàn trả nguồn cải cách tiền lương</t>
  </si>
  <si>
    <t>1.2.2</t>
  </si>
  <si>
    <t>Phòng Tài chính - Kế hoạch thành phố bố trí hoàn trả nguồn cải cách tiền lương</t>
  </si>
  <si>
    <t>Thu hồi, nộp khác</t>
  </si>
  <si>
    <t>Các xã, thị trấn thuộc huyện Long Hồ</t>
  </si>
  <si>
    <t>Thu hồi cho vay, tạm ứng sai quy định</t>
  </si>
  <si>
    <t>Bộ chỉ huy Quân sự tỉnh</t>
  </si>
  <si>
    <t>Ban Quản lý ĐTXD các công trình dân dụng và công nghiệp tỉnh Vĩnh Long</t>
  </si>
  <si>
    <t>Sở Công thương</t>
  </si>
  <si>
    <t>Sở Xây dựng</t>
  </si>
  <si>
    <t>TỔNG CỘNG</t>
  </si>
  <si>
    <t>CHI THƯỜNG XUYÊN</t>
  </si>
  <si>
    <t>Tham mưu UBND tỉnh trình Thường trực HĐND tỉnh xem xét quyết định nhiệm vụ chi theo quy định tại Khoản 2 Điều 59 Luật NSNN, làm căn cứ chi chuyển khoản sang năm 2021 theo quy định khoản 4 Điều 64 Luật NSNN.</t>
  </si>
  <si>
    <t>Tham mưu UBND tỉnh báo cáo Thường trực HĐND tỉnh và HĐND tỉnh xem xét, quyết định theo thẩm quyền đối với việc thành lập Quỹ Hỗ trợ khởi nghiệp và việc Tỉnh đã cấp vốn điều lệ cho Quỹ trong năm 2020</t>
  </si>
  <si>
    <t xml:space="preserve"> Trích lập bổ sung nguồn thực hiện CCTL</t>
  </si>
  <si>
    <t>Tăng trích lập Quỹ Dự trữ tài chính năm 2020, 2021</t>
  </si>
  <si>
    <t>UBND Tỉnh chỉ đạo Sở Tài chính kiểm tra rà soát hoàn thiện thủ tục chi hỗ trợ Công ty TNHH MTV Bột mì Đại Nam để quyết toán theo quy định và thu hồi nộp NSNN khi không đủ điều kiện thanh quyết toán.</t>
  </si>
  <si>
    <t>Công trình sửa chữa, cải tạo cơ sở vật chất (khối ký túc xá, khối 12 phòng học), thuộc trường chính trị Phạm Hùng</t>
  </si>
  <si>
    <t>Chi phí thẩm tra quyết toán vốn đầu tư: Giảm dự toán</t>
  </si>
  <si>
    <t>Gói thầu xây lắp: Bổ sung biên bản Nghiệm thu mặt đường láng nhựa thiếu nghiệm thu bề rộng mặt đường, độ dốc ngang theo 8.6 TCVN8863:2011.</t>
  </si>
  <si>
    <t>Công trình Đình Tân Hạnh, Hạng mục: San lấp mặt bằng, làm sân, nhà bếp, Võ Ca, sửa chữa các khánh thờ
Gói thầu XL: Bổ sung biên bản nghiệm thu kích thước hình học xà gồ, li tô</t>
  </si>
  <si>
    <t>Công trình Tu bổ, phục dựng, trưng bày di tích Khu Khám Lớn tỉnh Vĩnh Long</t>
  </si>
  <si>
    <t>Gói thầu xây lắp: Bổ sung biên bản nghiệm thu  kích thước hình học cầu phong, li tô</t>
  </si>
  <si>
    <t>Chi phí Thẩm tra phê duyệt quyết toán: Giảm dự toán</t>
  </si>
  <si>
    <t>Gói thầu xây lắp số 1: Nạo vét kết hợp đắp bờ bao Kênh Đường Cầm, Kênh Đào: Bổ sung hồ sơ nghiệm thu mặt đường độ bằng phẳng theo mục 12.6 Quyết định số 1951/QĐ-BGTVT ngày 17/8/2012</t>
  </si>
  <si>
    <t>Công trình Sửa chữa đê bao dọc sông Cổ Chiên, xã Thanh Bình và xã Quới Thiện, huyện Vũng Liêm, tỉnh Vĩnh Long</t>
  </si>
  <si>
    <t>Gói thầu xây lắp số 1: Sửa chữa tuyến đê bao đoạn từ đập Rạch Miễu đến cầu Rạch Đình Phước Lý và 03 cống đập: Bổ sung Biên bản kiểm tra các yếu tố hình học và độ bằng phẳng, cao độ hoàn thiện đá dăm theo quy định tại Mục 8.4 TCVN 8859:2011</t>
  </si>
  <si>
    <t>Gói thầu số 1:  Xây lắp công trình (Công ty cổ phần Sông Tiền Vĩnh Long thực hiện): Bổ sung biên bản nghiệm thu bàn giao</t>
  </si>
  <si>
    <t>Công trìnhh Sửa chữa Hệ thống thủy lợi sông số 9 - Sông Vòi Voi, huyện Mang Thít</t>
  </si>
  <si>
    <t>Gói thầu xây lắp số 1: Sửa chữa đê bao và sửa chữa 03 cống đập: Bổ sung hồ sơ nghiệm thu mặt đường độ bằng phẳng theo mục 12.6 Quyết định số 1951/QĐ-BGTVT ngày 17/8/2012</t>
  </si>
  <si>
    <t>Chi phí kiểm toán độc lập: Giảm dự toán</t>
  </si>
  <si>
    <t>Công trình Hạ tầng phụ vụ sản xuất nông nghiệp khu vực Bình Ninh, Ngãi Tứ, Loan Mỹ, huyện Tam Bình</t>
  </si>
  <si>
    <t>Gói thầu XL số 1: Sửa chữa đê bao kết hợp đường cơ giới nội đồng kênh Lưu văn Liệt, kênh Bà Cai, kênh SôPha: Bổ sung Biên bản nghiệm thu chi tiết nội dung công việc nhà tạm, một số công tác được khối lượng từ thiết kế</t>
  </si>
  <si>
    <t>Gói thầu xây lắp số 03: Sửa chữa đê bao dọc sông Loan Mỹ: Bổ sung Biên bản nghiệm thu chi tiết nội dung công việc nhà tạm, một số công tác được khối lượng từ thiết kế</t>
  </si>
  <si>
    <t>Gói thầu xây lắp: Bổ sung Thiếu Biên bản nghiệm thu chiều dày tôn</t>
  </si>
  <si>
    <t>Gói thầu xây lắp: Bổ sung biên bản Nghiệm thu mặt đường láng nhựa thiếu nghiệm thu bề rộng mặt đường, độ dốc ngang theo 8.6 TCVN8863:2011</t>
  </si>
  <si>
    <t>Cấp huyện</t>
  </si>
  <si>
    <t>Công trình Nạo vét và cải tạo hệ thống thoát nước khu vực thị trấn Long Hồ</t>
  </si>
  <si>
    <t>Gói thầu xây lắp: Kiến nghị đơn vị bổ sung biên bản nghiệm thu cự ly vận chuyển theo quy định.</t>
  </si>
  <si>
    <t>Chi phí thẩm tra phê duyệt QT: Kiến nghị đơn vị khi thẩm tra, phê duyệt quyết toán công trình hoàn thành, thực hiện giảm trừ chi phí theo quy định.</t>
  </si>
  <si>
    <t>Công trình Đường từ Quốc lộ 53 nối dài đến đường tránh Quốc lộ 1A</t>
  </si>
  <si>
    <t>Gói thầu xây lắp: Kiến nghị đơn vị bổ sung biên bản nghiệm thu phần lán trại theo quy định.</t>
  </si>
  <si>
    <t>Phòng Giáo dục và Đào tạo</t>
  </si>
  <si>
    <t>Công trình Trường trung học cơ sở Lộc Hòa. Hạng mục Cải tạo, nâng cấp</t>
  </si>
  <si>
    <t>Gói thầu xây lắp số 01: Kiến nghị đơn vị bổ sung biên bản nghiệm thu phần lán trại theo quy định.</t>
  </si>
  <si>
    <t>Gói thầu xây lắp số 02: Kiến nghị đơn vị bổ sung biên bản nghiệm thu phần lán trại theo quy định.</t>
  </si>
  <si>
    <t>Công trình Trường tiểu học Đồng Phú A. Hạng mục: Cải tạo, nâng cấp</t>
  </si>
  <si>
    <t>Công trình Trường tiểu học An Bình B. Hạng mục: Cải tạo, nâng cấp</t>
  </si>
  <si>
    <t>Công trình Trường Tiểu học Hòa Phú A. Hạng mục Cải tạo, nâng cấp</t>
  </si>
  <si>
    <t>Trụ sở làm việc Ủy ban nhân dân huyện Vũng Liêm. Hạng mục nhà để xe kết hợp nhà ăn: Kiến nghị đơn vị khi thẩm tra, phê duyệt quyết toán công trình hoàn thành, thực hiện giảm trừ chi phí theo quy định.</t>
  </si>
  <si>
    <t>Hệ thống xử lý nước thải đô thị, thị trấn Vũng Liêm: Kiến nghị đơn vị khi thẩm tra, phê duyệt quyết toán công trình hoàn thành, thực hiện giảm trừ chi phí theo quy định.</t>
  </si>
  <si>
    <t>Trường tiểu học Tân Quới Trung A: Kiến nghị đơn vị khi thẩm tra, phê duyệt quyết toán công trình hoàn thành, thực hiện giảm trừ chi phí theo quy định.</t>
  </si>
  <si>
    <t>Cải tạo, nâng cấp trường Trung học cơ sở thị trấn Vũng Liêm: Kiến nghị đơn vị khi thẩm tra, phê duyệt quyết toán công trình hoàn thành, thực hiện giảm trừ chi phí theo quy định.</t>
  </si>
  <si>
    <t>Đường đan ấp 4, xã Hậu Lộc: Kiến nghị đơn vị khi thẩm tra, phê duyệt quyết toán công trình hoàn thành, thực hiện giảm trừ chi phí theo quy định.</t>
  </si>
  <si>
    <t>Duy tu đường ấp 2, xã Tân Lộc (hạng mục: Láng nhựa mặt đường): Kiến nghị đơn vị khi thẩm tra, phê duyệt quyết toán công trình hoàn thành, thực hiện giảm trừ chi phí theo quy định.</t>
  </si>
  <si>
    <t>Duy tu đường kênh Sau (bến đò II - cầu kênh sau): Kiến nghị đơn vị khi thẩm tra, phê duyệt quyết toán công trình hoàn thành, thực hiện giảm trừ chi phí theo quy định.</t>
  </si>
  <si>
    <t>Trường Tiểu học Lưu Văn Liệt: Kiến nghị đơn vị khi thẩm tra, phê duyệt quyết toán công trình hoàn thành, thực hiện giảm trừ chi phí theo quy định.</t>
  </si>
  <si>
    <t>Trường tiểu học Long Phú: Kiến nghị đơn vị khi thẩm tra, phê duyệt quyết toán công trình hoàn thành, thực hiện giảm trừ chi phí theo quy định.</t>
  </si>
  <si>
    <t>Phòng Tài chính - Kế hoạch huyện Long Hồ (Kinh phí chi thường xuyên còn lại)</t>
  </si>
  <si>
    <t>Tăng trích lập nguồn cải cách tiền lương</t>
  </si>
  <si>
    <t xml:space="preserve">Theo dõi, trình sử dụng như nguồn kết dư ngân sách năm 2020 theo quy định Luật NSNN năm 2015. </t>
  </si>
  <si>
    <t>IV</t>
  </si>
  <si>
    <t>Phòng Tài chính - Kế hoạch thành phố Vĩnh Long</t>
  </si>
  <si>
    <t>V</t>
  </si>
  <si>
    <t xml:space="preserve">Trích lập bổ sung nguồn CCTL </t>
  </si>
  <si>
    <t>Tăng trich lập bổ sung nguồn CCTL theo dõi tại NS cấp huyện</t>
  </si>
  <si>
    <t>Tăng trich lập bổ sung 50% nguồn CCTL theo dõi tại NS cấp huyện</t>
  </si>
  <si>
    <t>Sở Lao động - Thương binh và Xã hội</t>
  </si>
  <si>
    <t xml:space="preserve">Tiếp tục theo dõi, đôn đốc thu hồi kinh phí và luân chuyển kinh phí thu hồi của các mô hình hỗ trợ phát triển sản xuất  </t>
  </si>
  <si>
    <t>THU NGÂN SÁCH</t>
  </si>
  <si>
    <t>Phí bảo vệ môi trường: Kiến nghị Phòng Tài nguyên và Môi trường huyện Long Hồ tổ chức thu phí BVMT năm 2020 đối với các đối tượng phải thu phí BVMT nước thải công nghiệp nhưng chưa được thu theo quy định.</t>
  </si>
  <si>
    <t>CHI ĐẦU TƯ</t>
  </si>
  <si>
    <t>Chủ đầu tư, Ban QLDA tại tỉnh</t>
  </si>
  <si>
    <t>Ban QLDA ĐTXD các công trình NN&amp;PTNT tỉnh Vĩnh Long</t>
  </si>
  <si>
    <t>Dự án Hạ tầng thủy lợi phục vụ nuôi trồng thủy sản Hiếu Thành - Hiếu Nghĩa - Hiếu Nhơn huyện Vũng Liêm, tỉnh Vĩnh Long (giai đoạn 2)</t>
  </si>
  <si>
    <t>+ Gói thầu xây dựng: Kiến nghị Chủ đầu tư thực hiện điều chỉnh giảm giá trị hợp đồng theo quy định đối với các hạng mục công việc không thực hiện do thay đổi thiết kế.</t>
  </si>
  <si>
    <t>+ Chi phí kiểm toán: Kiến nghị giảm trừ dự toán gói thầu.</t>
  </si>
  <si>
    <t>+ Chi phí thẩm tra phê duyệt quyết toán: Kiến nghị giảm trừ dự toán gói thầu</t>
  </si>
  <si>
    <t>Dự án Hệ thống thủy lợi sông Vũng Liêm, huyện Vũng Liêm, tỉnh Vĩnh Long</t>
  </si>
  <si>
    <t>+ Chi phí thẩm tra phê duyệt quyết toán: Kiến nghị giảm trừ dự toán gói thầu.</t>
  </si>
  <si>
    <t>+ Chi phí báo cáo giám sát đầu tư: Kiến nghị giảm trừ dự toán gói thầu.</t>
  </si>
  <si>
    <t>Dự án Hệ thống thủy lợi các xã: Song Phú, Phú Lộc, Hậu Lộc, Hòa Lộc, Mỹ Lộc, huyện Tam Bình, tỉnh Vĩnh Long</t>
  </si>
  <si>
    <t>+ Chi phí giám sát đánh giá đầu tư: Kiến nghị giảm trừ dự toán gói thầu.</t>
  </si>
  <si>
    <t>+ Chi phí đo đạc nghiệm thu: Kiến nghị giảm trừ dự toán gói thầu.</t>
  </si>
  <si>
    <t>+ Chi phí kiểm toán: Kiến nghị giảm trừ dự toán gói thầu: Kiến nghị giảm trừ dự toán gói thầu.</t>
  </si>
  <si>
    <t>+ Chi phí rà phá bom mìn gói thầu xây lắp số 04: Kiến nghị giảm trừ dự toán gói thầu.</t>
  </si>
  <si>
    <t>+ Chi phí đo đạc nghiệm thu gói thầu xây lắp số 01: Kiến nghị giảm trừ dự toán gói thầu.</t>
  </si>
  <si>
    <t>+ Chi phí đo đạc nghiệm thu gói thầu xây lắp số 04: Kiến nghị giảm trừ dự toán gói thầu.</t>
  </si>
  <si>
    <t>+ Chi phí kiểm tra nghiệm thu phần dưới nước gói thầu xây lắp số 01: Kiến nghị giảm trừ dự toán gói thầu.</t>
  </si>
  <si>
    <t>+ Chi phí kiểm tra nghiệm thu phần dưới nước gói thầu xây lắp số 04: Kiến nghị giảm trừ dự toán gói thầu.</t>
  </si>
  <si>
    <t>+ Chi phí kiểm toán gói thầu xây lắp số 01: Kiến nghị giảm trừ dự toán gói thầu.</t>
  </si>
  <si>
    <t>+ Chi phí kiểm toán gói thầu xây lắp số 04: Kiến nghị giảm trừ dự toán gói thầu.</t>
  </si>
  <si>
    <t>+ Chi phí thẩm tra phê duyệt quyết toán gói thầu xây lắp số 01: Kiến nghị giảm trừ dự toán gói thầu.</t>
  </si>
  <si>
    <t>Dự án Kè chống sạt lở sông Long Hồ, khu vực Phường 1, Phường 5 TP Vĩnh Long, tỉnh Vĩnh Long</t>
  </si>
  <si>
    <t>+ Gói XL số 2: Hệ thống kỹ thuật M&amp;E: Cung cấp hồ sơ chứng minh tính hợp lệ của hàng hóa và nghiệm thu, thanh toán theo quy định (Hạng mục Hệ thống cung cấp điện và tiếp địa: Công tác Ống cứng luồn dây PVC D20. Hạng mục Hệ thống Camera: Thiết bị "Camera dome cố định analog")</t>
  </si>
  <si>
    <t>+ Gói XL số 3: Hệ thống PCCC, chống sét: Cung cấp hồ sơ chứng minh tính hợp lệ của hàng hóa và nghiệm thu, thanh toán theo quy định (Hạng mục Thiết bị: Thiết bị Bơm chữa cháy động cơ diesel, Bơm chữa cháy động cơ điện. Hạng mục Xây lắp – Hệ thống báo cháy: Công tác Nút nhấn khẩn có địa chỉ; Module bảo vệ ngắn mạch; Module điều khiển chuông)</t>
  </si>
  <si>
    <t>+ Gói thầu xây lắp số 2: Cung cấp chứng nhận xác định chủng loại dàn nóng Một chiều, R410A.. Công suất lạnh: 38.200 BTU/H (11,2KW) và thực hiện nghiệm thu, thanh toán theo quy định của hợp đồng</t>
  </si>
  <si>
    <t>+ Gói XL số 3: Cung cấp chứng nhận xác định chủng loại đầu báo khói quang loại địa chỉ ALN-V và thực hiện nghiệm thu, thanh toán theo quy định của hợp đồng</t>
  </si>
  <si>
    <t>+ Gói thầu xây lắp số 1: Cung cấp chứng nhận xác định chủng loại gỗ đối với cửa đi bằng gỗ và thực hiện nghiệm thu, thanh toán theo quy định của hợp đồng</t>
  </si>
  <si>
    <t>+ Gói XL số 2: Cung cấp hồ sơ chứng minh tính hợp lệ của Hộp đại biểu kèm micro cần dài và âm thanh hội nghị truyền hình làm căn cứ nghiệm thu, thanh toán theo quy định của Hợp đồng</t>
  </si>
  <si>
    <t>Ban quản lý dự án Đầu tư Xây dựng công trình Giao thông tỉnh Vĩnh Long</t>
  </si>
  <si>
    <t>Dự án Đường vào Khu du lịch Mỹ Hòa, thị xã Bình Minh, tỉnh Vĩnh Long (giai đoạn 1): Ký phụ lục hợp đồng điều chỉnh giảm</t>
  </si>
  <si>
    <t>Chủ đầu tư, Ban QLDA tại huyện</t>
  </si>
  <si>
    <t>Dự án Kè chống sạt lở khẩn cấp bờ sông Long Hồ khu vực Phường 1, thành phố Vĩnh Long (đoạn từ nhà lồng chợ cá Vĩnh Long đến giáp bến tàu khách thành phố Vĩnh Long): Cơ quan Tài chính xác định chi phí khi thực hiện thẩm tra quyết toán dự án hoàn thành theo quy định tại Điều 20 Thông tư số 10/2020/TT-BTC ngày 20/2/2020 của Bộ Tài chính và tình hình thực tế của dự án</t>
  </si>
  <si>
    <t>Dự án Khu dân cư, tái định cư khóm 3, Phường 9, thành phố Vĩnh Long: Cơ quan tài chính xác định chi phí khi thực hiện thẩm tra quyết toán dự án hoàn thành theo quy định tại Điều 20 Thông tư số 10/2020/TT-BTC ngày 20/2/2020 của Bộ Tài chính và tình hình thực tế của dự án</t>
  </si>
  <si>
    <t>Dự án Đường dẫn vào Cầu Cồn Chim, thành phố Vĩnh Long: Cơ quan tài chính xác định chi phí khi thực hiện thẩm tra quyết toán dự án hoàn thành theo quy định tại Điều 20 Thông tư số 10/2020/TT-BTC ngày 20/2/2020 của Bộ Tài chính và tình hình thực tế của dự án</t>
  </si>
  <si>
    <t>+ Gói thầu xây lắp giai đoạn 1: Khối lượng do nhà thầu Cty TNHH XD Hoàn Mỹ Điều chỉnh từ nhà thầu Cty CP TVTK công nghệ xây dựng): Tổ chức xác định lại và phê duyệt dự toán công trình phù hợp tình hình thực tế của dự án theo quy định.</t>
  </si>
  <si>
    <t>Dự án trường mẫu giáo Hiếu Nghĩa: Kiến nghị Chủ đầu tư phối hợp với các đơn vị có liên quan tổ chức thẩm định, xác định lại giá trị gói thầu làm cơ sở quyết toán gói thầu theo quy định.</t>
  </si>
  <si>
    <t>Dự án đường liên ấp Bà Phận - Rạch Rô: Kiến nghị đơn vị thực hiện điều chỉnh giảm giá trị quyết quyết toán gói thầu xây lắp theo quy định.</t>
  </si>
  <si>
    <t>Hoàn trả các khoản tạm ứng quá hạn</t>
  </si>
  <si>
    <t>Kho bạc Nhà nước Vĩnh Long</t>
  </si>
  <si>
    <t>Chi phi Bồi thường, hỗ trợ tái định cư: Kiến nghị KBNN Vĩnh Long có biện pháp hiệu quả để thu hồi số tạm ứng quá hạn nộp về NSNN theo quy định.</t>
  </si>
  <si>
    <t>Chi phí xây dựng và chi phí khác: Kiến nghị KBNN Vĩnh Long có biện pháp hiệu quả để thu hồi số tạm ứng quá hạn nộp về NSNN theo quy định.</t>
  </si>
  <si>
    <t>Phòng Kinh tế - Hạ Tầng huyện Tam Bình</t>
  </si>
  <si>
    <t>06 dự án từ năm 2011 trở về trước: Kiến nghị UBND huyện Tam Bình đôn đốc các chủ đầu tư thực hiện thu hồi các khoản tạm ứng quá hạn theo quy định khoản 5 Điều 1 Thông tư số 52/2018/TT-BTC của Bộ Tài chính.</t>
  </si>
  <si>
    <t>Dự kiến đến ngày 03/3/2022 BQLDA sẽ hoàn thành việc thu hồi nộp NSNN</t>
  </si>
  <si>
    <t>Phòng QLĐT TPVL đã gửi công văn cho CTCP Tư vấn xây dựng Mỹ Thuận và CTCP Xuyên Việt đề nghị nộp hoàn trả NSNN, nhưng đến thời điểm báo cáo đơn vị chưa nộp hoàn trả</t>
  </si>
  <si>
    <t>Đang chờ thẩm định phê duyệt quyết toán dự án hoàn thành để nộp NSNN đối với chi phí xây lắp và chi phí đo đạc, cắm mốc</t>
  </si>
  <si>
    <t>Đang chờ thẩm định phê duyệt quyết toán dự án hoàn thành để nộp NSNN đối với chi phí xây lắp</t>
  </si>
  <si>
    <t>Tiếp tục đôn đốc, nhắc nhở</t>
  </si>
  <si>
    <t>B</t>
  </si>
  <si>
    <t>C</t>
  </si>
  <si>
    <t>1.1.4</t>
  </si>
  <si>
    <t>1.4</t>
  </si>
  <si>
    <t>2.2.1</t>
  </si>
  <si>
    <t>2.4</t>
  </si>
  <si>
    <t>1.5</t>
  </si>
  <si>
    <t>1.6</t>
  </si>
  <si>
    <t>2.2.1.1</t>
  </si>
  <si>
    <t>2.2.1.2</t>
  </si>
  <si>
    <t>2.3.1</t>
  </si>
  <si>
    <t>2.3.1.1</t>
  </si>
  <si>
    <t>2.3.1.2</t>
  </si>
  <si>
    <t>2.4.1</t>
  </si>
  <si>
    <t>2.4.1.1</t>
  </si>
  <si>
    <t>2.4.1.2</t>
  </si>
  <si>
    <t>2.4.1.3</t>
  </si>
  <si>
    <t>2.2.2.2</t>
  </si>
  <si>
    <t>2.3.2</t>
  </si>
  <si>
    <t>2.3.3</t>
  </si>
  <si>
    <t>2.3.4</t>
  </si>
  <si>
    <t>2.4.2</t>
  </si>
  <si>
    <t>Nguồn vốn đầu tư phát triển</t>
  </si>
  <si>
    <t>1.1.5</t>
  </si>
  <si>
    <t>1.1.6</t>
  </si>
  <si>
    <t>1.1.7</t>
  </si>
  <si>
    <t>1.1.8</t>
  </si>
  <si>
    <t>1.1.9</t>
  </si>
  <si>
    <t>1.1.1.1</t>
  </si>
  <si>
    <t>1.1.1.2</t>
  </si>
  <si>
    <t>1.1.2.1</t>
  </si>
  <si>
    <t>1.1.3.1</t>
  </si>
  <si>
    <t>1.1.4.1</t>
  </si>
  <si>
    <t>1.1.4.2</t>
  </si>
  <si>
    <t>1.1.5.1</t>
  </si>
  <si>
    <t>1.1.5.2</t>
  </si>
  <si>
    <t>1.1.7.1</t>
  </si>
  <si>
    <t>1.1.8.1</t>
  </si>
  <si>
    <t>1.1.9.1</t>
  </si>
  <si>
    <t>Công ty Điện lực Vĩnh Long</t>
  </si>
  <si>
    <t>Công ty cam kết nộp trước ngày 28/02/2022</t>
  </si>
  <si>
    <t>Công ty đang gặp khó khăn về tài chính, khó có khả năng nộp</t>
  </si>
  <si>
    <t>Cục Thuế tỉnh đã đôn đốc và nhắc nhở nhiều lần nhưng Công ty vẫn không nộp</t>
  </si>
  <si>
    <t>Công ty cam kết thực hiện điều chỉnh giảm lỗ trước ngày 25/02/2022</t>
  </si>
  <si>
    <t>Chi cục Thuế khu vực I đang đôn đốc Công ty thực hiện điều chỉnh giảm lỗ</t>
  </si>
  <si>
    <t>Dự kiến đến ngày 01/3/2022 BQLDA sẽ hoàn thành việc giảm dự toán, giảm thanh toán năm sau</t>
  </si>
  <si>
    <t>Trong quý 1/2022 UBND sẽ trình Thường trực HĐND TPVL và báo cáo tại cuộc họp HĐND về việc xin chủ trương giảm trừ dự toán đối với các đơn vị dự toán và ngân sách xã</t>
  </si>
  <si>
    <t>Trong quý 1/2022 UBND sẽ trình Thường trực HĐND TPVL và báo cáo tại cuộc họp HĐND về việc xin chủ trương bố trí nguồn kết dư cân đối d963 hoàn trả nguồn CCTL</t>
  </si>
  <si>
    <t>Sẽ thực hiện giảm trừ thanh toán trong số tiền công nợ phải trả (131.473.983 đồng) cho nhà thầu</t>
  </si>
  <si>
    <t>Chứng từ nộp trả số tiền là 51.108.000 đồng</t>
  </si>
  <si>
    <t>Đang chờ thẩm định phê duyệt quyết toán dự án hoàn thành để nộp NSNN</t>
  </si>
  <si>
    <t>3</t>
  </si>
  <si>
    <t>Công trình Nạo vét hệ thống cống, trồng cây xanh huyện Bình Tân năm 2020 
Chi phí thẩm tra quyết toán vốn đầu tư: Giảm dự toán</t>
  </si>
  <si>
    <t>Số còn lại chưa thực hiện do chi tiết nhỏ hơn số kiến nghị</t>
  </si>
  <si>
    <t xml:space="preserve">Số còn lại chưa thực hiện, Sở Xây dựng phúc đáp tại công văn số 232/SXD-QLXD ngày 11/02/2022 là thực hiện thu phí thẩm định thiết kế dự toán đúng theo quy định hiện hành tại thời điểm thực hiện. Đề xuất Kiểm toán nhà nước không kiến nghị nộp trả NSNN số tiền 3.435.200 đồng </t>
  </si>
  <si>
    <t xml:space="preserve">Số còn lại chưa thực hiện, Sở Xây dựng phúc đáp tại công văn số 232/SXD-QLXD ngày 11/02/2022 là thực hiện thu phí thẩm định thiết kế dự toán đúng theo quy định hiện hành tại thời điểm thực hiện. Đề xuất Kiểm toán nhà nước không kiến nghị nộp trả NSNN số tiền 3.364.800 đồng </t>
  </si>
  <si>
    <t xml:space="preserve">Số còn lại chưa thực hiện, Sở Xây dựng phúc đáp tại công văn số 232/SXD-QLXD ngày 11/02/2022 là thực hiện thu phí thẩm định thiết kế dự toán đúng theo quy định hiện hành tại thời điểm thực hiện. Đề xuất Kiểm toán nhà nước không kiến nghị nộp trả NSNN số tiền 3.261.300 đồng </t>
  </si>
  <si>
    <t>Không nêu lý do</t>
  </si>
  <si>
    <t>Chứng từ 105.811.716 đồng kèm Quyết định 1948/QĐ-UBND ngày 17/11/2021 của UBND huyện Vũng Liêm (đã trừ số 40% học phí là 144.438.144 đồng)</t>
  </si>
  <si>
    <t>Đính kèm Quyết định 76/QĐ-UBND ngày 13/01/2022 của UBND huyện Vũng Liêm</t>
  </si>
  <si>
    <t>Đính kèm Quyết định 73/QĐ-UBND ngày 13/01/2022 của UBND huyện Vũng Liêm</t>
  </si>
  <si>
    <t>Huyện Bình Tân</t>
  </si>
  <si>
    <t xml:space="preserve">Công ty cam kết hoàn trả đến năm 2027 theo đúng biên bản thỏa thuận giữa UBND tỉnh và Công ty Điện lực </t>
  </si>
  <si>
    <t>Báo cáo kết quả thẩm tra quyết toán công trình hoàn thành, trong đó giảm chi phí quyết toán 106.317.317 đồng</t>
  </si>
  <si>
    <t>Báo cáo kết quả thẩm tra quyết toán công trình hoàn thành, trong đó giảm chi phí quyết toán 75.150.714 đồng</t>
  </si>
  <si>
    <t>Báo cáo kết quả thẩm tra quyết toán công trình hoàn thành, trong đó giảm chi phí quyết toán 70.538.765 đồng</t>
  </si>
  <si>
    <t>Phòng Kinh tế hạ tầng chưa gửi hồ sơ báo cáo thẩm tra quyết toán công trình hoàn thành</t>
  </si>
  <si>
    <t>Sau khi hoàn chỉnh báo cáo quyết toán NS năm 2021 sẻ tính toán trích lập bổ sung nguồn CCTL</t>
  </si>
  <si>
    <t>Chờ Sở Tài chính thẩm định báo cáo quyết toán công trình hoàn thành để giảm giá trị quyết toán</t>
  </si>
  <si>
    <t>Sau khi có quyết định phê duyệt quyết toán dự án hoàn thành sẽ trích nộp NS</t>
  </si>
  <si>
    <t>Chủ đầu tư và nhà thầu sẽ thực hiện ký Phụ lục hợp đồng giảm giá trị theo khối lượng thi công bị cắt giảm</t>
  </si>
  <si>
    <t xml:space="preserve">Ngày 12/4/2021, Chủ đầu tư và đơn vị kiểm toán đã ký tại Phụ lục hợp đồng số 20191213151/PLHĐ để điều chỉnh giảm giá trị </t>
  </si>
  <si>
    <t xml:space="preserve">Ngày 30/12/2021, Chủ đầu tư và nhà thầu đã ký Phụ lục hợp đồng số 15/PLHĐ/2018/HĐTC-XD/PLHĐ để điều chỉnh giảm giá trị </t>
  </si>
  <si>
    <t>Ngày 18/02/2022, Chủ đầu tư và nhà thầu đã ký Phụ lục hợp đồng số 11-06/2021/PLHĐXL để điều chỉnh giảm giá trị gói thầu xây lắp số 1 là 28.182.000 đồng; Phụ lục hợp đồng số 04/2022/PLHĐKT để điều chỉnh giảm giá trị gói thầu xây lắp số 2 là 27.809.000 đồng</t>
  </si>
  <si>
    <t>Chủ đầu tư và nhà thầu sẽ thực hiện ký Phụ lục hợp đồng giảm trừ phần khối lượng đã cắt giảm</t>
  </si>
  <si>
    <t>Nhà thầu bổ sung hồ sơ chứng minh tính hợp lệ của hàng hóa (Kèm theo hồ sơ quản lý chất lượng)</t>
  </si>
  <si>
    <t>Nhà thầu bổ sung Chứng nhận xác định chủng loại dàn nóng một chiều, R410A, Công suất lạnh 38.200 BTU/H (11,2kw)</t>
  </si>
  <si>
    <t>Nhà thầu bổ sung Chứng nhận xác định chủng loại đầu báo khói quang loại địa chỉ ALN-V</t>
  </si>
  <si>
    <t>Nhà thầu bổ sung Chứng nhận xác định chủng loại gỗ theo quy định của Hợp đồng cho hệ cửa đi gỗ (Kèm theo hồ sơ quản lý chất lượng)</t>
  </si>
  <si>
    <t>Nhà thầu bổ sung Hồ sơ chứng minh tính hợp lệ của hàng hóa theo quy định trong Hợp đồng (Kèm theo hồ sơ quản lý chất lượng)</t>
  </si>
  <si>
    <t>Hồ sơ kèm Biên bản thống nhất số liệu quyết toán dự án hoàn thành ngày   /11/2021 giữa Sở Tài chính và chủ đầu tư; Quyết định số 3658/QĐ-UBND ngày 29/12/2021 của UBND tỉnh Vĩnh Long về việc phê duyệt quyết toán dự án hoàn thành</t>
  </si>
  <si>
    <t>Hồ sơ kèm Biên bản thống nhất số liệu quyết toán vốn đầu tư dự án XDCB hoàn thành ngày 20/01/2022 giữa Phòng Tài chính - KH TPVL và Phòng Quản lý Đô thị TPVL; Báo cáo thẩm tra quyết toán vốn đầu tư dự án hoàn thành số 04/BCTTQT.TC-KH ngày 20/01/2022 của Phòng Tài chính - KH TPVL</t>
  </si>
  <si>
    <t>không nêu lý do</t>
  </si>
  <si>
    <t>Công văn số 3574/UBND ngày 29/12/2021 của UBND huyện Long Hồ về chấp thuận chủ trương giảm dự toán chi do giảm 01 biên chế kế hoạch của VP HĐND-UBND huyện</t>
  </si>
  <si>
    <t>Phòng TC-KH huyện đang tham mưu trình UBND huyện xem xét để thực hiện</t>
  </si>
  <si>
    <t xml:space="preserve">Ngày 23/12/2021, Chủ đầu tư và nhà thầu đã ký tại Phụ lục hợp đồng số 27H/2021/PLHĐXD để điều chỉnh giảm giá trị </t>
  </si>
  <si>
    <t xml:space="preserve">Ngày 23/12/2021, Chủ đầu tư và nhà thầu đã ký tại Phụ lục hợp đồng số 24E/2021/PLHĐXD để điều chỉnh giảm giá trị </t>
  </si>
  <si>
    <t>Công văn số 145/UBND ngày 17/01/2022 của UBND huyện Long Hồ về chấp thuận chủ trương cấp bổ sung kinh phí tiền ăn trọng điểm quốc phòng - an ninh cho 02 xã: Hòa Phú và Tân Hạnh để hoàn trả nguồn CCTL của huyện</t>
  </si>
  <si>
    <t>Bổ sung biên bản nghiệm thu kích thước hình học xà gồ, li tô ngày 09/4/2020 giữa Nhà thầu và đơn vị giám sát</t>
  </si>
  <si>
    <t>Bổ sung biên bản nghiệm thu  kích thước hình học cầu phong, li tô ngày 11/11/2020 giữa đơn vị thi công và đơn vị giám sát</t>
  </si>
  <si>
    <t>Chờ Sở Tài chính thẩm định phê duyệt quyết toán công trình hoàn thành để thực hiện giảm trừ dự toán</t>
  </si>
  <si>
    <t>Chờ thẩm tra phê duyệt quyết toán dự án hoàn thành sẽ thực hiện giảm giá trị thanh toán</t>
  </si>
  <si>
    <t>Đã thực hiện giảm giá trị 324.225.000 đồng (trong đó xử lý tài chính 301.204.359 đồng, xử lý khác 23.020.641 đồng) theo Phụ lục hợp đồng số 129/PLHĐ-BQLDAGT ngày 28/12/2021</t>
  </si>
  <si>
    <t>Nhà thầu cam kết sẽ giảm giá trị thanh toán số tiền 204.283.000 đồng; số còn lại sẽ giảm giá trị thanh toán khi lập hồ sơ quyết toán dự án hoàn thành</t>
  </si>
  <si>
    <t>Bổ sung biên bản Kiểm tra bề rộng mặt đường bằng thước kéo thép ngày 01/10/2020 và Biên bản Kiểm tra cao độ mặt đường sau khi láng nhựa 02 lớp hoàn thiện ngày 01/10/2020</t>
  </si>
  <si>
    <t>Bổ sung biên bản Nghiệm thu số 32 ngày 18/8/2020, biên bản số 36 ngày 28/8/2020, biên bản số 37 ngày 28/8/2020, biên bản số 40 ngày 07/9/20220, biên bản Kiểm tra bề rộng, độ dốc mặt đường ngày 04/9/2020, biên bản Kiểm tra bề rộng, độ dốc mặt đường ngày 07/9/2020</t>
  </si>
  <si>
    <t>Bổ sung biên bản Nghiệm thu số 12 ngày 14/10/2020, biên bản Kiểm tra bề rộng, độ dốc mặt đường ngày 13/10/2020, biên bản Kiểm tra cao dộ và độ dốc mặt đường ngày 13/10/2020</t>
  </si>
  <si>
    <t>Đã thực hiện giảm trừ theo Báo cáo thẩm tra quyết toán dự án hoàn thành số 120/BC-PTCĐT ngày 27/12/2021</t>
  </si>
  <si>
    <t>Giảm dự toán tại Quyết định số 434/QĐ-STC ngày 03/11/2021 của Sở Tài chính</t>
  </si>
  <si>
    <t>Phụ lục số  02/BCKTNN</t>
  </si>
  <si>
    <t>Phụ lục số 01/BCKTNN</t>
  </si>
  <si>
    <t>THỰC HIỆN KIẾN NGHỊ XỬ LÝ KHÁC CỦA KTNN NĂM 2020</t>
  </si>
  <si>
    <t xml:space="preserve">Ngày 23/12/2021, Chủ đầu tư và nhà thầu đã ký tại Phụ lục hợp đồng số 27H/2021/PLHĐXD để điều chỉnh giảm giá trị 
Ngày 23/12/2021, Chủ đầu tư và nhà thầu đã ký tại Phụ lục hợp đồng số 24E/2021/PLHĐXD để điều chỉnh giảm giá trị </t>
  </si>
  <si>
    <t>Bổ sung biên bản nghiệm thu ngày 24/12/2019</t>
  </si>
  <si>
    <t>Bổ sung biên bản nghiệm thu ngày 05/3/2020</t>
  </si>
  <si>
    <t>Bổ sung biên bản nghiệm thu ngày 28/02/2020</t>
  </si>
  <si>
    <t>Bổ sung biên bản nghiệm thu ngày 11/01/2020</t>
  </si>
  <si>
    <t>Bổ sung biên bản nghiệm thu ngày 08/02/2020</t>
  </si>
  <si>
    <t>Bổ sung biên bản nghiệm thu ngày 28/12/2019</t>
  </si>
  <si>
    <t>Bổ sung biên bản nghiệm thu ngày 25/12/2019</t>
  </si>
  <si>
    <t>Bổ sung biên bản nghiệm thu ngày 06/02/2020</t>
  </si>
  <si>
    <t>Báo cáo kết quả thực hiện của KBNN Vĩnh Long đối với số thu hồi tạm ứng vốn XDCB quá hạn ngày 25/02/2022</t>
  </si>
  <si>
    <t>Bổ sung Biên bản họp thẩm định về xác định giá trị thực tế tại thời điểm thanh toán các gói thầu thiết bị</t>
  </si>
  <si>
    <t>đơn vị chưa báo cáo</t>
  </si>
  <si>
    <t>(Kèm Báo cáo số 82/BC-UBND, ngày  23  tháng   3  năm 2022 của Chủ tịch Ủy ban nhân dân tỉnh)</t>
  </si>
  <si>
    <t>(Kèm Báo cáo số   82/BC-UBND, ngày   23 tháng   3  năm 2022 của Chủ tịch Ủy ban nhân dân tỉnh)</t>
  </si>
</sst>
</file>

<file path=xl/styles.xml><?xml version="1.0" encoding="utf-8"?>
<styleSheet xmlns="http://schemas.openxmlformats.org/spreadsheetml/2006/main">
  <numFmts count="5">
    <numFmt numFmtId="43" formatCode="_(* #,##0.00_);_(* \(#,##0.00\);_(* &quot;-&quot;??_);_(@_)"/>
    <numFmt numFmtId="171" formatCode="_-* #,##0.00\ _₫_-;\-* #,##0.00\ _₫_-;_-* &quot;-&quot;??\ _₫_-;_-@_-"/>
    <numFmt numFmtId="173" formatCode="&quot;True&quot;;&quot;True&quot;;&quot;False&quot;"/>
    <numFmt numFmtId="177" formatCode="_-* #,##0\ _₫_-;\-* #,##0\ _₫_-;_-* &quot;-&quot;??\ _₫_-;_-@_-"/>
    <numFmt numFmtId="188" formatCode="#,##0.000"/>
  </numFmts>
  <fonts count="46">
    <font>
      <sz val="11"/>
      <color theme="1"/>
      <name val="Calibri"/>
      <family val="2"/>
      <charset val="163"/>
      <scheme val="minor"/>
    </font>
    <font>
      <b/>
      <sz val="12"/>
      <name val="Times New Roman"/>
      <family val="1"/>
    </font>
    <font>
      <sz val="12"/>
      <name val="Times New Roman"/>
      <family val="1"/>
    </font>
    <font>
      <i/>
      <sz val="12"/>
      <name val="Times New Roman"/>
      <family val="1"/>
    </font>
    <font>
      <sz val="11"/>
      <color indexed="8"/>
      <name val="Calibri"/>
      <family val="2"/>
    </font>
    <font>
      <sz val="14"/>
      <color indexed="8"/>
      <name val="Times New Roman"/>
      <family val="2"/>
    </font>
    <font>
      <sz val="10"/>
      <name val="Arial"/>
      <family val="2"/>
    </font>
    <font>
      <sz val="10"/>
      <name val="Times New Roman"/>
      <family val="1"/>
    </font>
    <font>
      <b/>
      <sz val="10"/>
      <name val="Times New Roman"/>
      <family val="1"/>
    </font>
    <font>
      <sz val="12"/>
      <name val="Times New Roman"/>
      <family val="1"/>
      <charset val="163"/>
    </font>
    <font>
      <b/>
      <sz val="14"/>
      <name val="Times New Roman"/>
      <family val="1"/>
    </font>
    <font>
      <b/>
      <sz val="13"/>
      <name val="Times New Roman"/>
      <family val="1"/>
    </font>
    <font>
      <i/>
      <sz val="14"/>
      <name val="Times New Roman"/>
      <family val="1"/>
    </font>
    <font>
      <b/>
      <sz val="12"/>
      <name val="Times New Roman"/>
      <family val="1"/>
      <charset val="163"/>
    </font>
    <font>
      <sz val="10"/>
      <name val=".vntime"/>
      <family val="2"/>
    </font>
    <font>
      <sz val="12"/>
      <color indexed="8"/>
      <name val="Times New Roman"/>
      <family val="2"/>
    </font>
    <font>
      <sz val="11"/>
      <color indexed="8"/>
      <name val="Calibri"/>
      <family val="2"/>
      <charset val="163"/>
    </font>
    <font>
      <sz val="10"/>
      <name val="Times New Roman"/>
      <family val="1"/>
      <charset val="163"/>
    </font>
    <font>
      <b/>
      <sz val="10"/>
      <name val="Times New Roman"/>
      <family val="1"/>
      <charset val="163"/>
    </font>
    <font>
      <sz val="9"/>
      <color indexed="81"/>
      <name val="Tahoma"/>
      <family val="2"/>
      <charset val="163"/>
    </font>
    <font>
      <b/>
      <sz val="9"/>
      <color indexed="81"/>
      <name val="Tahoma"/>
      <family val="2"/>
      <charset val="163"/>
    </font>
    <font>
      <sz val="11"/>
      <color theme="1"/>
      <name val="Calibri"/>
      <family val="2"/>
      <charset val="163"/>
      <scheme val="minor"/>
    </font>
    <font>
      <sz val="11"/>
      <color theme="1"/>
      <name val="Calibri"/>
      <family val="2"/>
      <scheme val="minor"/>
    </font>
    <font>
      <sz val="11"/>
      <color theme="1"/>
      <name val="Arial"/>
      <family val="2"/>
      <charset val="163"/>
    </font>
    <font>
      <sz val="12"/>
      <color theme="1"/>
      <name val="Calibri"/>
      <family val="2"/>
    </font>
    <font>
      <b/>
      <sz val="12"/>
      <color rgb="FF000099"/>
      <name val="Times New Roman"/>
      <family val="1"/>
    </font>
    <font>
      <sz val="12"/>
      <color rgb="FF000099"/>
      <name val="Times New Roman"/>
      <family val="1"/>
    </font>
    <font>
      <b/>
      <sz val="12"/>
      <color rgb="FFFF0000"/>
      <name val="Times New Roman"/>
      <family val="1"/>
    </font>
    <font>
      <sz val="12"/>
      <color rgb="FFFF0000"/>
      <name val="Times New Roman"/>
      <family val="1"/>
    </font>
    <font>
      <b/>
      <sz val="12"/>
      <color rgb="FF000099"/>
      <name val="Times New Roman"/>
      <family val="1"/>
      <charset val="163"/>
    </font>
    <font>
      <b/>
      <sz val="12"/>
      <color rgb="FFFF0000"/>
      <name val="Times New Roman"/>
      <family val="1"/>
      <charset val="163"/>
    </font>
    <font>
      <sz val="12"/>
      <color rgb="FF000099"/>
      <name val="Times New Roman"/>
      <family val="1"/>
      <charset val="163"/>
    </font>
    <font>
      <sz val="12"/>
      <color rgb="FFFF0000"/>
      <name val="Times New Roman"/>
      <family val="1"/>
      <charset val="163"/>
    </font>
    <font>
      <b/>
      <sz val="12"/>
      <color theme="1"/>
      <name val="Cambria"/>
      <family val="1"/>
      <charset val="163"/>
      <scheme val="major"/>
    </font>
    <font>
      <b/>
      <sz val="10"/>
      <color theme="1"/>
      <name val="Cambria"/>
      <family val="1"/>
      <scheme val="major"/>
    </font>
    <font>
      <b/>
      <sz val="10"/>
      <color rgb="FF000099"/>
      <name val="Times New Roman"/>
      <family val="1"/>
    </font>
    <font>
      <b/>
      <sz val="10"/>
      <color rgb="FFFF0000"/>
      <name val="Times New Roman"/>
      <family val="1"/>
      <charset val="163"/>
    </font>
    <font>
      <b/>
      <sz val="10"/>
      <color rgb="FFFF0000"/>
      <name val="Times New Roman"/>
      <family val="1"/>
    </font>
    <font>
      <sz val="12"/>
      <color theme="1"/>
      <name val="Times New Roman"/>
      <family val="1"/>
      <charset val="163"/>
    </font>
    <font>
      <sz val="10"/>
      <color theme="1"/>
      <name val="Times New Roman"/>
      <family val="1"/>
      <charset val="163"/>
    </font>
    <font>
      <sz val="12"/>
      <color theme="1"/>
      <name val="Times New Roman"/>
      <family val="1"/>
    </font>
    <font>
      <sz val="10"/>
      <color theme="1"/>
      <name val="Times New Roman"/>
      <family val="1"/>
    </font>
    <font>
      <b/>
      <sz val="12"/>
      <color theme="1"/>
      <name val="Times New Roman"/>
      <family val="1"/>
    </font>
    <font>
      <b/>
      <sz val="12"/>
      <color theme="1"/>
      <name val="Times New Roman"/>
      <family val="1"/>
      <charset val="163"/>
    </font>
    <font>
      <b/>
      <sz val="10"/>
      <color theme="1"/>
      <name val="Times New Roman"/>
      <family val="1"/>
    </font>
    <font>
      <b/>
      <sz val="10"/>
      <color theme="1"/>
      <name val="Times New Roman"/>
      <family val="1"/>
      <charset val="163"/>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26">
    <xf numFmtId="0" fontId="0" fillId="0" borderId="0"/>
    <xf numFmtId="171" fontId="21" fillId="0" borderId="0" applyFont="0" applyFill="0" applyBorder="0" applyAlignment="0" applyProtection="0"/>
    <xf numFmtId="177" fontId="4" fillId="0" borderId="0" applyFont="0" applyFill="0" applyBorder="0" applyAlignment="0" applyProtection="0"/>
    <xf numFmtId="177" fontId="6" fillId="0" borderId="0" applyFont="0" applyFill="0" applyBorder="0" applyAlignment="0" applyProtection="0"/>
    <xf numFmtId="177" fontId="5" fillId="0" borderId="0" applyFont="0" applyFill="0" applyBorder="0" applyAlignment="0" applyProtection="0"/>
    <xf numFmtId="43" fontId="5" fillId="0" borderId="0" applyFont="0" applyFill="0" applyBorder="0" applyAlignment="0" applyProtection="0"/>
    <xf numFmtId="173" fontId="22" fillId="0" borderId="0" applyFont="0" applyFill="0" applyBorder="0" applyAlignment="0" applyProtection="0"/>
    <xf numFmtId="171" fontId="16" fillId="0" borderId="0" applyFont="0" applyFill="0" applyBorder="0" applyAlignment="0" applyProtection="0"/>
    <xf numFmtId="0" fontId="15" fillId="0" borderId="0" applyFont="0" applyFill="0" applyBorder="0" applyAlignment="0" applyProtection="0"/>
    <xf numFmtId="0" fontId="4" fillId="0" borderId="0"/>
    <xf numFmtId="0" fontId="14" fillId="0" borderId="0"/>
    <xf numFmtId="0" fontId="22" fillId="0" borderId="0"/>
    <xf numFmtId="0" fontId="6" fillId="0" borderId="0"/>
    <xf numFmtId="0" fontId="22" fillId="0" borderId="0"/>
    <xf numFmtId="0" fontId="6" fillId="0" borderId="0"/>
    <xf numFmtId="0" fontId="21" fillId="0" borderId="0"/>
    <xf numFmtId="0" fontId="14" fillId="0" borderId="0"/>
    <xf numFmtId="0" fontId="6" fillId="0" borderId="0"/>
    <xf numFmtId="0" fontId="2" fillId="0" borderId="0"/>
    <xf numFmtId="0" fontId="21" fillId="0" borderId="0"/>
    <xf numFmtId="0" fontId="23" fillId="0" borderId="0"/>
    <xf numFmtId="0" fontId="22" fillId="0" borderId="0"/>
    <xf numFmtId="0" fontId="24" fillId="0" borderId="0"/>
    <xf numFmtId="0" fontId="22" fillId="0" borderId="0"/>
    <xf numFmtId="0" fontId="6" fillId="0" borderId="0"/>
    <xf numFmtId="9" fontId="5" fillId="0" borderId="0" applyFont="0" applyFill="0" applyBorder="0" applyAlignment="0" applyProtection="0"/>
  </cellStyleXfs>
  <cellXfs count="386">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0" fillId="0" borderId="0" xfId="0" applyFont="1" applyFill="1"/>
    <xf numFmtId="0" fontId="2" fillId="0" borderId="0" xfId="0" applyFont="1" applyFill="1" applyAlignment="1">
      <alignment horizontal="center" vertical="center"/>
    </xf>
    <xf numFmtId="0" fontId="2" fillId="0" borderId="0" xfId="0" applyFont="1" applyFill="1"/>
    <xf numFmtId="0" fontId="3" fillId="0" borderId="0" xfId="0" applyFont="1" applyFill="1" applyAlignment="1">
      <alignment horizontal="right" vertical="center"/>
    </xf>
    <xf numFmtId="0" fontId="1" fillId="0" borderId="0" xfId="0" applyFont="1" applyFill="1"/>
    <xf numFmtId="0" fontId="1" fillId="0" borderId="1" xfId="0" applyFont="1" applyFill="1" applyBorder="1" applyAlignment="1">
      <alignment horizontal="center"/>
    </xf>
    <xf numFmtId="0" fontId="1" fillId="0" borderId="0" xfId="0" applyFont="1" applyFill="1" applyAlignment="1">
      <alignment vertical="center"/>
    </xf>
    <xf numFmtId="0" fontId="2" fillId="0" borderId="0" xfId="0" applyFont="1" applyFill="1" applyAlignment="1">
      <alignment vertical="center"/>
    </xf>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25" fillId="0" borderId="0" xfId="0" applyFont="1" applyFill="1" applyAlignment="1">
      <alignment vertical="center"/>
    </xf>
    <xf numFmtId="0" fontId="26" fillId="0" borderId="0" xfId="0" applyFont="1" applyFill="1" applyAlignment="1">
      <alignment vertical="center"/>
    </xf>
    <xf numFmtId="0" fontId="29" fillId="0" borderId="0" xfId="0" applyFont="1" applyFill="1"/>
    <xf numFmtId="0" fontId="25" fillId="2" borderId="0" xfId="0" applyFont="1" applyFill="1"/>
    <xf numFmtId="0" fontId="30" fillId="0" borderId="0" xfId="0" applyFont="1" applyFill="1"/>
    <xf numFmtId="0" fontId="27" fillId="2" borderId="0" xfId="0" applyFont="1" applyFill="1"/>
    <xf numFmtId="0" fontId="30" fillId="2" borderId="0" xfId="0" applyFont="1" applyFill="1"/>
    <xf numFmtId="0" fontId="2" fillId="2" borderId="0" xfId="0" applyFont="1" applyFill="1"/>
    <xf numFmtId="0" fontId="31" fillId="0" borderId="0" xfId="0" applyFont="1" applyFill="1"/>
    <xf numFmtId="0" fontId="9" fillId="0" borderId="0" xfId="0" applyFont="1" applyFill="1"/>
    <xf numFmtId="0" fontId="13" fillId="0" borderId="0" xfId="0" applyFont="1" applyFill="1"/>
    <xf numFmtId="0" fontId="32" fillId="0" borderId="0" xfId="0" applyFont="1" applyFill="1"/>
    <xf numFmtId="0" fontId="33" fillId="3" borderId="2" xfId="0" applyFont="1" applyFill="1" applyBorder="1" applyAlignment="1">
      <alignment horizontal="center" vertical="center"/>
    </xf>
    <xf numFmtId="3" fontId="13" fillId="3" borderId="2" xfId="1" applyNumberFormat="1" applyFont="1" applyFill="1" applyBorder="1" applyAlignment="1">
      <alignment vertical="center" wrapText="1"/>
    </xf>
    <xf numFmtId="4" fontId="13" fillId="3" borderId="2" xfId="1" applyNumberFormat="1" applyFont="1" applyFill="1" applyBorder="1" applyAlignment="1">
      <alignment vertical="center" wrapText="1"/>
    </xf>
    <xf numFmtId="0" fontId="34" fillId="3" borderId="2" xfId="0" applyFont="1" applyFill="1" applyBorder="1" applyAlignment="1">
      <alignment vertical="center"/>
    </xf>
    <xf numFmtId="0" fontId="33" fillId="3" borderId="3" xfId="0" applyFont="1" applyFill="1" applyBorder="1" applyAlignment="1">
      <alignment horizontal="center" vertical="center"/>
    </xf>
    <xf numFmtId="0" fontId="33" fillId="3" borderId="3" xfId="0" applyFont="1" applyFill="1" applyBorder="1" applyAlignment="1">
      <alignment vertical="center"/>
    </xf>
    <xf numFmtId="3" fontId="13" fillId="3" borderId="3" xfId="1" applyNumberFormat="1" applyFont="1" applyFill="1" applyBorder="1" applyAlignment="1">
      <alignment vertical="center" wrapText="1"/>
    </xf>
    <xf numFmtId="4" fontId="13" fillId="3" borderId="3" xfId="1" applyNumberFormat="1" applyFont="1" applyFill="1" applyBorder="1" applyAlignment="1">
      <alignment vertical="center" wrapText="1"/>
    </xf>
    <xf numFmtId="0" fontId="34" fillId="3" borderId="3" xfId="0" applyFont="1" applyFill="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3" fontId="1" fillId="0" borderId="3" xfId="1" applyNumberFormat="1" applyFont="1" applyFill="1" applyBorder="1" applyAlignment="1">
      <alignment vertical="center" wrapText="1"/>
    </xf>
    <xf numFmtId="4" fontId="1" fillId="0" borderId="3" xfId="1" applyNumberFormat="1" applyFont="1" applyFill="1" applyBorder="1" applyAlignment="1">
      <alignment vertical="center" wrapText="1"/>
    </xf>
    <xf numFmtId="0" fontId="8"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3" fontId="2" fillId="0" borderId="3" xfId="1" applyNumberFormat="1" applyFont="1" applyFill="1" applyBorder="1" applyAlignment="1">
      <alignment vertical="center" wrapText="1"/>
    </xf>
    <xf numFmtId="4" fontId="2" fillId="0" borderId="3" xfId="1" applyNumberFormat="1" applyFont="1" applyFill="1" applyBorder="1" applyAlignment="1">
      <alignment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justify" vertical="center"/>
    </xf>
    <xf numFmtId="0" fontId="2" fillId="0" borderId="3" xfId="0" applyFont="1" applyFill="1" applyBorder="1" applyAlignment="1">
      <alignment horizontal="justify" vertical="center"/>
    </xf>
    <xf numFmtId="0" fontId="2" fillId="0" borderId="3" xfId="0" applyFont="1" applyFill="1" applyBorder="1" applyAlignment="1">
      <alignment horizontal="left" vertical="center" wrapText="1"/>
    </xf>
    <xf numFmtId="3" fontId="2" fillId="0" borderId="3" xfId="0" applyNumberFormat="1" applyFont="1" applyFill="1" applyBorder="1" applyAlignment="1">
      <alignment vertical="center"/>
    </xf>
    <xf numFmtId="4" fontId="2" fillId="0" borderId="3" xfId="0" applyNumberFormat="1" applyFont="1" applyFill="1" applyBorder="1" applyAlignment="1">
      <alignment vertical="center"/>
    </xf>
    <xf numFmtId="0" fontId="7" fillId="0" borderId="3" xfId="0" applyFont="1" applyFill="1" applyBorder="1" applyAlignment="1">
      <alignment horizontal="left" vertical="center" wrapText="1"/>
    </xf>
    <xf numFmtId="3" fontId="2"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0" fontId="25" fillId="2" borderId="3" xfId="0" applyFont="1" applyFill="1" applyBorder="1" applyAlignment="1">
      <alignment horizontal="center" vertical="center"/>
    </xf>
    <xf numFmtId="0" fontId="25" fillId="2" borderId="3" xfId="0" applyFont="1" applyFill="1" applyBorder="1" applyAlignment="1">
      <alignment vertical="center"/>
    </xf>
    <xf numFmtId="3" fontId="25" fillId="2" borderId="3" xfId="0" applyNumberFormat="1" applyFont="1" applyFill="1" applyBorder="1" applyAlignment="1">
      <alignment vertical="center"/>
    </xf>
    <xf numFmtId="4" fontId="25" fillId="2" borderId="3" xfId="0" applyNumberFormat="1" applyFont="1" applyFill="1" applyBorder="1" applyAlignment="1">
      <alignment vertical="center"/>
    </xf>
    <xf numFmtId="0" fontId="35" fillId="2" borderId="3" xfId="0" applyFont="1" applyFill="1" applyBorder="1" applyAlignment="1">
      <alignment vertical="center"/>
    </xf>
    <xf numFmtId="0" fontId="30" fillId="0" borderId="3" xfId="0" applyFont="1" applyFill="1" applyBorder="1" applyAlignment="1">
      <alignment horizontal="center" vertical="center"/>
    </xf>
    <xf numFmtId="0" fontId="30" fillId="0" borderId="3" xfId="0" applyFont="1" applyFill="1" applyBorder="1" applyAlignment="1">
      <alignment vertical="center"/>
    </xf>
    <xf numFmtId="3" fontId="30" fillId="0" borderId="3" xfId="0" applyNumberFormat="1" applyFont="1" applyFill="1" applyBorder="1" applyAlignment="1">
      <alignment vertical="center"/>
    </xf>
    <xf numFmtId="4" fontId="30" fillId="0" borderId="3" xfId="0" applyNumberFormat="1" applyFont="1" applyFill="1" applyBorder="1" applyAlignment="1">
      <alignment vertical="center"/>
    </xf>
    <xf numFmtId="0" fontId="36" fillId="0" borderId="3" xfId="0" applyFont="1" applyFill="1" applyBorder="1" applyAlignment="1">
      <alignment vertical="center"/>
    </xf>
    <xf numFmtId="3" fontId="1"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49" fontId="1" fillId="0" borderId="3" xfId="10" applyNumberFormat="1" applyFont="1" applyFill="1" applyBorder="1" applyAlignment="1">
      <alignment horizontal="center" vertical="center" wrapText="1"/>
    </xf>
    <xf numFmtId="0" fontId="1" fillId="0" borderId="3" xfId="10" applyFont="1" applyFill="1" applyBorder="1" applyAlignment="1">
      <alignment horizontal="justify" vertical="center" wrapText="1"/>
    </xf>
    <xf numFmtId="0" fontId="8" fillId="0" borderId="3" xfId="10" applyFont="1" applyFill="1" applyBorder="1" applyAlignment="1">
      <alignment horizontal="justify" vertical="center" wrapText="1"/>
    </xf>
    <xf numFmtId="0" fontId="2" fillId="0" borderId="3" xfId="0" quotePrefix="1" applyFont="1" applyFill="1" applyBorder="1" applyAlignment="1">
      <alignment horizontal="center" vertical="center"/>
    </xf>
    <xf numFmtId="0" fontId="2" fillId="0" borderId="3" xfId="10" applyFont="1" applyFill="1" applyBorder="1" applyAlignment="1">
      <alignment horizontal="justify" vertical="center" wrapText="1"/>
    </xf>
    <xf numFmtId="0" fontId="7" fillId="0" borderId="3" xfId="10" applyFont="1" applyFill="1" applyBorder="1" applyAlignment="1">
      <alignment horizontal="justify" vertical="center" wrapText="1"/>
    </xf>
    <xf numFmtId="0" fontId="1" fillId="0" borderId="3" xfId="0" applyFont="1" applyFill="1" applyBorder="1" applyAlignment="1">
      <alignment horizontal="center" vertical="center"/>
    </xf>
    <xf numFmtId="0" fontId="2" fillId="0" borderId="3" xfId="0" quotePrefix="1" applyFont="1" applyFill="1" applyBorder="1" applyAlignment="1">
      <alignment horizontal="center" vertical="center" wrapText="1"/>
    </xf>
    <xf numFmtId="0" fontId="2" fillId="0" borderId="3" xfId="0" quotePrefix="1" applyFont="1" applyFill="1" applyBorder="1" applyAlignment="1">
      <alignment horizontal="justify" vertical="center" wrapText="1"/>
    </xf>
    <xf numFmtId="3" fontId="2" fillId="0" borderId="3"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7" fillId="0" borderId="3" xfId="0" quotePrefix="1" applyFont="1" applyFill="1" applyBorder="1" applyAlignment="1">
      <alignment horizontal="justify" vertical="center" wrapText="1"/>
    </xf>
    <xf numFmtId="3" fontId="1" fillId="0" borderId="3" xfId="0" applyNumberFormat="1" applyFont="1" applyFill="1" applyBorder="1" applyAlignment="1">
      <alignment vertical="center"/>
    </xf>
    <xf numFmtId="4" fontId="1" fillId="0" borderId="3" xfId="0" applyNumberFormat="1" applyFont="1" applyFill="1" applyBorder="1" applyAlignment="1">
      <alignment vertical="center"/>
    </xf>
    <xf numFmtId="1" fontId="2" fillId="0" borderId="3" xfId="0" applyNumberFormat="1" applyFont="1" applyFill="1" applyBorder="1" applyAlignment="1">
      <alignment horizontal="justify" vertical="center" wrapText="1"/>
    </xf>
    <xf numFmtId="1" fontId="7" fillId="0" borderId="3" xfId="0" applyNumberFormat="1" applyFont="1" applyFill="1" applyBorder="1" applyAlignment="1">
      <alignment horizontal="justify" vertical="center" wrapText="1"/>
    </xf>
    <xf numFmtId="3" fontId="2" fillId="0" borderId="3" xfId="0" applyNumberFormat="1" applyFont="1" applyFill="1" applyBorder="1" applyAlignment="1">
      <alignment horizontal="justify" vertical="center" wrapText="1"/>
    </xf>
    <xf numFmtId="3" fontId="7" fillId="0" borderId="3" xfId="0" applyNumberFormat="1" applyFont="1" applyFill="1" applyBorder="1" applyAlignment="1">
      <alignment horizontal="justify" vertical="center" wrapText="1"/>
    </xf>
    <xf numFmtId="49" fontId="2" fillId="0" borderId="3" xfId="10" applyNumberFormat="1" applyFont="1" applyFill="1" applyBorder="1" applyAlignment="1">
      <alignment horizontal="center" vertical="center" wrapText="1"/>
    </xf>
    <xf numFmtId="49" fontId="30" fillId="0" borderId="3" xfId="10" applyNumberFormat="1" applyFont="1" applyFill="1" applyBorder="1" applyAlignment="1">
      <alignment horizontal="center" vertical="center" wrapText="1"/>
    </xf>
    <xf numFmtId="0" fontId="30" fillId="0" borderId="3" xfId="10" applyFont="1" applyFill="1" applyBorder="1" applyAlignment="1">
      <alignment horizontal="justify" vertical="center" wrapText="1"/>
    </xf>
    <xf numFmtId="3" fontId="30"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0" fontId="37" fillId="0" borderId="3" xfId="10" applyFont="1" applyFill="1" applyBorder="1" applyAlignment="1">
      <alignment horizontal="justify" vertical="center" wrapText="1"/>
    </xf>
    <xf numFmtId="3" fontId="1" fillId="0" borderId="3" xfId="1" applyNumberFormat="1" applyFont="1" applyFill="1" applyBorder="1" applyAlignment="1">
      <alignment horizontal="right" vertical="center" wrapText="1"/>
    </xf>
    <xf numFmtId="4" fontId="1" fillId="0" borderId="3" xfId="1" applyNumberFormat="1" applyFont="1" applyFill="1" applyBorder="1" applyAlignment="1">
      <alignment horizontal="right" vertical="center" wrapText="1"/>
    </xf>
    <xf numFmtId="3" fontId="2" fillId="0" borderId="3" xfId="1" applyNumberFormat="1" applyFont="1" applyFill="1" applyBorder="1" applyAlignment="1">
      <alignment horizontal="right" vertical="center" wrapText="1"/>
    </xf>
    <xf numFmtId="4" fontId="2" fillId="0" borderId="3" xfId="1" applyNumberFormat="1" applyFont="1" applyFill="1" applyBorder="1" applyAlignment="1">
      <alignment horizontal="right" vertical="center" wrapText="1"/>
    </xf>
    <xf numFmtId="9" fontId="2" fillId="0" borderId="3" xfId="25" applyFont="1" applyFill="1" applyBorder="1" applyAlignment="1">
      <alignment horizontal="justify" vertical="center" wrapText="1"/>
    </xf>
    <xf numFmtId="9" fontId="7" fillId="0" borderId="3" xfId="25" applyFont="1" applyFill="1" applyBorder="1" applyAlignment="1">
      <alignment horizontal="justify" vertical="center" wrapText="1"/>
    </xf>
    <xf numFmtId="0" fontId="2" fillId="0" borderId="3" xfId="16" applyFont="1" applyFill="1" applyBorder="1" applyAlignment="1">
      <alignment horizontal="justify" vertical="center" wrapText="1"/>
    </xf>
    <xf numFmtId="0" fontId="7" fillId="0" borderId="3" xfId="16" applyFont="1" applyFill="1" applyBorder="1" applyAlignment="1">
      <alignment horizontal="justify" vertical="center" wrapText="1"/>
    </xf>
    <xf numFmtId="37" fontId="2" fillId="0" borderId="3" xfId="10" applyNumberFormat="1" applyFont="1" applyFill="1" applyBorder="1" applyAlignment="1">
      <alignment horizontal="justify" vertical="center" wrapText="1"/>
    </xf>
    <xf numFmtId="37" fontId="7" fillId="0" borderId="3" xfId="10" applyNumberFormat="1" applyFont="1" applyFill="1" applyBorder="1" applyAlignment="1">
      <alignment horizontal="justify" vertical="center" wrapText="1"/>
    </xf>
    <xf numFmtId="0" fontId="2" fillId="0" borderId="3" xfId="20" applyFont="1" applyFill="1" applyBorder="1" applyAlignment="1">
      <alignment horizontal="center" vertical="center" wrapText="1"/>
    </xf>
    <xf numFmtId="0" fontId="2" fillId="0" borderId="3" xfId="20" quotePrefix="1"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9" fontId="7" fillId="0" borderId="3" xfId="0" applyNumberFormat="1" applyFont="1" applyFill="1" applyBorder="1" applyAlignment="1">
      <alignment horizontal="justify"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justify" vertical="center" wrapText="1"/>
    </xf>
    <xf numFmtId="3" fontId="30" fillId="2" borderId="3" xfId="0" applyNumberFormat="1" applyFont="1" applyFill="1" applyBorder="1" applyAlignment="1">
      <alignment horizontal="right" vertical="center" wrapText="1"/>
    </xf>
    <xf numFmtId="4" fontId="30" fillId="2" borderId="3" xfId="0" applyNumberFormat="1" applyFont="1" applyFill="1" applyBorder="1" applyAlignment="1">
      <alignment horizontal="right" vertical="center" wrapText="1"/>
    </xf>
    <xf numFmtId="0" fontId="37" fillId="2" borderId="3" xfId="0" applyFont="1" applyFill="1" applyBorder="1" applyAlignment="1">
      <alignment horizontal="justify" vertical="center" wrapText="1"/>
    </xf>
    <xf numFmtId="49" fontId="2" fillId="0" borderId="3" xfId="0" quotePrefix="1" applyNumberFormat="1" applyFont="1" applyFill="1" applyBorder="1" applyAlignment="1">
      <alignment horizontal="center" vertical="center" wrapText="1"/>
    </xf>
    <xf numFmtId="3" fontId="1" fillId="0" borderId="3" xfId="1" applyNumberFormat="1" applyFont="1" applyFill="1" applyBorder="1" applyAlignment="1">
      <alignment vertical="center"/>
    </xf>
    <xf numFmtId="4" fontId="1" fillId="0" borderId="3" xfId="1" applyNumberFormat="1" applyFont="1" applyFill="1" applyBorder="1" applyAlignment="1">
      <alignment vertical="center"/>
    </xf>
    <xf numFmtId="0" fontId="2" fillId="0" borderId="3" xfId="15" applyFont="1" applyFill="1" applyBorder="1" applyAlignment="1">
      <alignment horizontal="justify" vertical="center" wrapText="1"/>
    </xf>
    <xf numFmtId="0" fontId="2" fillId="0" borderId="3" xfId="0" applyFont="1" applyFill="1" applyBorder="1" applyAlignment="1">
      <alignment horizontal="center" vertical="center"/>
    </xf>
    <xf numFmtId="3" fontId="2" fillId="0" borderId="3" xfId="1" applyNumberFormat="1" applyFont="1" applyFill="1" applyBorder="1" applyAlignment="1">
      <alignment vertical="center"/>
    </xf>
    <xf numFmtId="4" fontId="2" fillId="0" borderId="3" xfId="1" applyNumberFormat="1" applyFont="1" applyFill="1" applyBorder="1" applyAlignment="1">
      <alignment vertical="center"/>
    </xf>
    <xf numFmtId="1" fontId="2" fillId="0" borderId="3" xfId="0" quotePrefix="1" applyNumberFormat="1" applyFont="1" applyFill="1" applyBorder="1" applyAlignment="1">
      <alignment horizontal="justify" vertical="center" wrapText="1"/>
    </xf>
    <xf numFmtId="1" fontId="7" fillId="0" borderId="3" xfId="0" quotePrefix="1" applyNumberFormat="1" applyFont="1" applyFill="1" applyBorder="1" applyAlignment="1">
      <alignment horizontal="justify" vertical="center" wrapText="1"/>
    </xf>
    <xf numFmtId="3" fontId="2" fillId="0" borderId="3" xfId="0" quotePrefix="1" applyNumberFormat="1" applyFont="1" applyFill="1" applyBorder="1" applyAlignment="1">
      <alignment horizontal="justify" vertical="center" wrapText="1"/>
    </xf>
    <xf numFmtId="3" fontId="7" fillId="0" borderId="3" xfId="0" quotePrefix="1" applyNumberFormat="1" applyFont="1" applyFill="1" applyBorder="1" applyAlignment="1">
      <alignment horizontal="justify" vertical="center" wrapText="1"/>
    </xf>
    <xf numFmtId="0" fontId="27" fillId="2" borderId="3" xfId="0" applyFont="1" applyFill="1" applyBorder="1" applyAlignment="1">
      <alignment horizontal="center" vertical="center" wrapText="1"/>
    </xf>
    <xf numFmtId="0" fontId="27" fillId="2" borderId="3" xfId="0" applyFont="1" applyFill="1" applyBorder="1" applyAlignment="1">
      <alignment horizontal="justify" vertical="center" wrapText="1"/>
    </xf>
    <xf numFmtId="3" fontId="27" fillId="2" borderId="3" xfId="0" applyNumberFormat="1" applyFont="1" applyFill="1" applyBorder="1" applyAlignment="1">
      <alignment horizontal="right" vertical="center" wrapText="1"/>
    </xf>
    <xf numFmtId="4" fontId="27" fillId="2" borderId="3" xfId="0"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justify" vertical="center" wrapText="1"/>
    </xf>
    <xf numFmtId="3" fontId="9" fillId="0" borderId="3" xfId="1" applyNumberFormat="1" applyFont="1" applyFill="1" applyBorder="1" applyAlignment="1">
      <alignment horizontal="right" vertical="center" wrapText="1"/>
    </xf>
    <xf numFmtId="4" fontId="9" fillId="0" borderId="3" xfId="1" applyNumberFormat="1" applyFont="1" applyFill="1" applyBorder="1" applyAlignment="1">
      <alignment horizontal="right" vertical="center" wrapText="1"/>
    </xf>
    <xf numFmtId="0" fontId="17" fillId="0" borderId="3" xfId="0" applyFont="1" applyFill="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7" fillId="0" borderId="3" xfId="0" applyFont="1" applyBorder="1" applyAlignment="1">
      <alignment horizontal="justify"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justify" vertical="center" wrapText="1"/>
    </xf>
    <xf numFmtId="3" fontId="13" fillId="0" borderId="3" xfId="1" applyNumberFormat="1" applyFont="1" applyFill="1" applyBorder="1" applyAlignment="1">
      <alignment horizontal="right" vertical="center" wrapText="1"/>
    </xf>
    <xf numFmtId="4" fontId="13" fillId="0" borderId="3" xfId="1" applyNumberFormat="1" applyFont="1" applyFill="1" applyBorder="1" applyAlignment="1">
      <alignment horizontal="right" vertical="center" wrapText="1"/>
    </xf>
    <xf numFmtId="0" fontId="18" fillId="0" borderId="3" xfId="0" applyFont="1" applyFill="1" applyBorder="1" applyAlignment="1">
      <alignment horizontal="justify" vertical="center" wrapText="1"/>
    </xf>
    <xf numFmtId="3" fontId="9" fillId="0" borderId="3" xfId="1" applyNumberFormat="1" applyFont="1" applyFill="1" applyBorder="1" applyAlignment="1">
      <alignment vertical="center" wrapText="1"/>
    </xf>
    <xf numFmtId="4" fontId="9" fillId="0" borderId="3" xfId="1" applyNumberFormat="1" applyFont="1" applyFill="1" applyBorder="1" applyAlignment="1">
      <alignment vertical="center" wrapText="1"/>
    </xf>
    <xf numFmtId="0" fontId="9" fillId="0" borderId="3" xfId="16" applyFont="1" applyFill="1" applyBorder="1" applyAlignment="1">
      <alignment horizontal="justify" vertical="center" wrapText="1"/>
    </xf>
    <xf numFmtId="0" fontId="17" fillId="0" borderId="3" xfId="16" applyFont="1" applyFill="1" applyBorder="1" applyAlignment="1">
      <alignment horizontal="justify" vertical="center" wrapText="1"/>
    </xf>
    <xf numFmtId="0" fontId="2" fillId="0" borderId="3" xfId="24" applyFont="1" applyFill="1" applyBorder="1" applyAlignment="1">
      <alignment horizontal="justify" vertical="center" wrapText="1"/>
    </xf>
    <xf numFmtId="0" fontId="7" fillId="0" borderId="3" xfId="24" applyFont="1" applyFill="1" applyBorder="1" applyAlignment="1">
      <alignment horizontal="justify" vertical="center" wrapText="1"/>
    </xf>
    <xf numFmtId="0" fontId="9" fillId="0" borderId="3" xfId="10" applyFont="1" applyFill="1" applyBorder="1" applyAlignment="1">
      <alignment horizontal="justify" vertical="center" wrapText="1"/>
    </xf>
    <xf numFmtId="0" fontId="17" fillId="0" borderId="3" xfId="10" applyFont="1" applyFill="1" applyBorder="1" applyAlignment="1">
      <alignment horizontal="justify" vertical="center" wrapText="1"/>
    </xf>
    <xf numFmtId="0" fontId="2" fillId="0" borderId="3" xfId="19" applyFont="1" applyFill="1" applyBorder="1" applyAlignment="1">
      <alignment horizontal="center" vertical="center" wrapText="1"/>
    </xf>
    <xf numFmtId="0" fontId="9" fillId="0" borderId="3" xfId="19" applyFont="1" applyFill="1" applyBorder="1" applyAlignment="1">
      <alignment horizontal="center" vertical="center" wrapText="1"/>
    </xf>
    <xf numFmtId="3" fontId="9" fillId="0" borderId="3" xfId="0" applyNumberFormat="1" applyFont="1" applyFill="1" applyBorder="1" applyAlignment="1">
      <alignment horizontal="justify" vertical="center" wrapText="1"/>
    </xf>
    <xf numFmtId="3" fontId="17" fillId="0" borderId="3" xfId="0" applyNumberFormat="1" applyFont="1" applyFill="1" applyBorder="1" applyAlignment="1">
      <alignment horizontal="justify" vertical="center" wrapText="1"/>
    </xf>
    <xf numFmtId="49" fontId="2" fillId="0" borderId="3" xfId="0" applyNumberFormat="1" applyFont="1" applyFill="1" applyBorder="1" applyAlignment="1">
      <alignment horizontal="justify" vertical="center"/>
    </xf>
    <xf numFmtId="49" fontId="2" fillId="0" borderId="3" xfId="0" applyNumberFormat="1" applyFont="1" applyFill="1" applyBorder="1" applyAlignment="1">
      <alignment horizontal="center" vertical="center" wrapText="1"/>
    </xf>
    <xf numFmtId="3" fontId="2" fillId="0" borderId="3" xfId="1" applyNumberFormat="1" applyFont="1" applyFill="1" applyBorder="1" applyAlignment="1">
      <alignment horizontal="right" vertical="center"/>
    </xf>
    <xf numFmtId="4" fontId="2" fillId="0" borderId="3" xfId="1" applyNumberFormat="1" applyFont="1" applyFill="1" applyBorder="1" applyAlignment="1">
      <alignment horizontal="right" vertical="center"/>
    </xf>
    <xf numFmtId="0" fontId="2" fillId="0" borderId="3" xfId="17" applyFont="1" applyFill="1" applyBorder="1" applyAlignment="1">
      <alignment horizontal="center" vertical="center" wrapText="1"/>
    </xf>
    <xf numFmtId="3" fontId="13" fillId="0" borderId="3" xfId="0"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wrapText="1"/>
    </xf>
    <xf numFmtId="0" fontId="38" fillId="0" borderId="3" xfId="0" applyFont="1" applyBorder="1" applyAlignment="1">
      <alignment horizontal="center" vertical="center"/>
    </xf>
    <xf numFmtId="0" fontId="38" fillId="0" borderId="3" xfId="0" applyFont="1" applyBorder="1" applyAlignment="1">
      <alignment horizontal="justify" vertical="center" wrapText="1"/>
    </xf>
    <xf numFmtId="3" fontId="38" fillId="0" borderId="3" xfId="3" applyNumberFormat="1" applyFont="1" applyFill="1" applyBorder="1" applyAlignment="1">
      <alignment vertical="center" wrapText="1"/>
    </xf>
    <xf numFmtId="4" fontId="38" fillId="0" borderId="3" xfId="3" applyNumberFormat="1" applyFont="1" applyFill="1" applyBorder="1" applyAlignment="1">
      <alignment vertical="center" wrapText="1"/>
    </xf>
    <xf numFmtId="0" fontId="39" fillId="0" borderId="3" xfId="0" applyFont="1" applyBorder="1" applyAlignment="1">
      <alignment horizontal="justify" vertical="center" wrapText="1"/>
    </xf>
    <xf numFmtId="188" fontId="38" fillId="0" borderId="3" xfId="0" applyNumberFormat="1" applyFont="1" applyBorder="1" applyAlignment="1">
      <alignment horizontal="justify" vertical="center" wrapText="1"/>
    </xf>
    <xf numFmtId="188" fontId="39" fillId="0" borderId="3" xfId="0" applyNumberFormat="1" applyFont="1" applyBorder="1" applyAlignment="1">
      <alignment horizontal="justify" vertical="center" wrapText="1"/>
    </xf>
    <xf numFmtId="0" fontId="40" fillId="0" borderId="3" xfId="0" applyFont="1" applyBorder="1" applyAlignment="1">
      <alignment horizontal="center" vertical="center"/>
    </xf>
    <xf numFmtId="0" fontId="40" fillId="0" borderId="3" xfId="0" applyFont="1" applyBorder="1" applyAlignment="1">
      <alignment horizontal="justify" vertical="center" wrapText="1"/>
    </xf>
    <xf numFmtId="3" fontId="40" fillId="0" borderId="3" xfId="3" applyNumberFormat="1" applyFont="1" applyFill="1" applyBorder="1" applyAlignment="1">
      <alignment vertical="center" wrapText="1"/>
    </xf>
    <xf numFmtId="4" fontId="40" fillId="0" borderId="3" xfId="3" applyNumberFormat="1" applyFont="1" applyFill="1" applyBorder="1" applyAlignment="1">
      <alignment vertical="center" wrapText="1"/>
    </xf>
    <xf numFmtId="0" fontId="41" fillId="0" borderId="3" xfId="0" applyFont="1" applyBorder="1" applyAlignment="1">
      <alignment horizontal="justify" vertical="center" wrapText="1"/>
    </xf>
    <xf numFmtId="0" fontId="42" fillId="0" borderId="3" xfId="0" applyFont="1" applyBorder="1" applyAlignment="1">
      <alignment horizontal="center" vertical="center"/>
    </xf>
    <xf numFmtId="9" fontId="40" fillId="0" borderId="3" xfId="25" applyFont="1" applyFill="1" applyBorder="1" applyAlignment="1">
      <alignment horizontal="justify" vertical="center" wrapText="1"/>
    </xf>
    <xf numFmtId="3" fontId="40" fillId="0" borderId="3" xfId="0" applyNumberFormat="1" applyFont="1" applyBorder="1" applyAlignment="1">
      <alignment vertical="center" wrapText="1"/>
    </xf>
    <xf numFmtId="4" fontId="40" fillId="0" borderId="3" xfId="0" applyNumberFormat="1" applyFont="1" applyBorder="1" applyAlignment="1">
      <alignment vertical="center" wrapText="1"/>
    </xf>
    <xf numFmtId="9" fontId="41" fillId="0" borderId="3" xfId="25" applyFont="1" applyFill="1" applyBorder="1" applyAlignment="1">
      <alignment horizontal="justify" vertical="center" wrapText="1"/>
    </xf>
    <xf numFmtId="3" fontId="40" fillId="0" borderId="3" xfId="8" applyNumberFormat="1" applyFont="1" applyFill="1" applyBorder="1" applyAlignment="1">
      <alignment vertical="center" wrapText="1"/>
    </xf>
    <xf numFmtId="4" fontId="40" fillId="0" borderId="3" xfId="8" applyNumberFormat="1" applyFont="1" applyFill="1" applyBorder="1" applyAlignment="1">
      <alignment vertical="center" wrapText="1"/>
    </xf>
    <xf numFmtId="0" fontId="40" fillId="0" borderId="3" xfId="0" applyFont="1" applyBorder="1" applyAlignment="1">
      <alignment horizontal="center" vertical="center" wrapText="1"/>
    </xf>
    <xf numFmtId="3" fontId="40" fillId="0" borderId="3" xfId="3" applyNumberFormat="1" applyFont="1" applyFill="1" applyBorder="1" applyAlignment="1">
      <alignment vertical="center"/>
    </xf>
    <xf numFmtId="4" fontId="40" fillId="0" borderId="3" xfId="3" applyNumberFormat="1" applyFont="1" applyFill="1" applyBorder="1" applyAlignment="1">
      <alignment vertical="center"/>
    </xf>
    <xf numFmtId="3" fontId="40" fillId="0" borderId="3" xfId="0" applyNumberFormat="1" applyFont="1" applyBorder="1" applyAlignment="1">
      <alignment vertical="center"/>
    </xf>
    <xf numFmtId="4" fontId="40" fillId="0" borderId="3" xfId="0" applyNumberFormat="1" applyFont="1" applyBorder="1" applyAlignment="1">
      <alignment vertical="center"/>
    </xf>
    <xf numFmtId="0" fontId="38" fillId="0" borderId="3" xfId="9" applyFont="1" applyBorder="1" applyAlignment="1">
      <alignment horizontal="center" vertical="center" wrapText="1"/>
    </xf>
    <xf numFmtId="0" fontId="38" fillId="0" borderId="3" xfId="9" quotePrefix="1" applyFont="1" applyBorder="1" applyAlignment="1">
      <alignment horizontal="center" vertical="center" wrapText="1"/>
    </xf>
    <xf numFmtId="3" fontId="38" fillId="0" borderId="3" xfId="3" applyNumberFormat="1" applyFont="1" applyFill="1" applyBorder="1" applyAlignment="1">
      <alignment vertical="center"/>
    </xf>
    <xf numFmtId="4" fontId="38" fillId="0" borderId="3" xfId="3" applyNumberFormat="1" applyFont="1" applyFill="1" applyBorder="1" applyAlignment="1">
      <alignment vertical="center"/>
    </xf>
    <xf numFmtId="0" fontId="38" fillId="0" borderId="3" xfId="0" applyFont="1" applyBorder="1" applyAlignment="1">
      <alignment horizontal="center" vertical="center" wrapText="1"/>
    </xf>
    <xf numFmtId="0" fontId="40" fillId="0" borderId="3" xfId="0" applyFont="1" applyBorder="1" applyAlignment="1">
      <alignment horizontal="justify" vertical="center"/>
    </xf>
    <xf numFmtId="0" fontId="41" fillId="0" borderId="3" xfId="0" applyFont="1" applyBorder="1" applyAlignment="1">
      <alignment horizontal="justify" vertical="center"/>
    </xf>
    <xf numFmtId="188" fontId="40" fillId="0" borderId="3" xfId="0" applyNumberFormat="1" applyFont="1" applyBorder="1" applyAlignment="1">
      <alignment horizontal="justify" vertical="center" wrapText="1"/>
    </xf>
    <xf numFmtId="188" fontId="41" fillId="0" borderId="3" xfId="0" applyNumberFormat="1" applyFont="1" applyBorder="1" applyAlignment="1">
      <alignment horizontal="justify"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3" fontId="1" fillId="2" borderId="3" xfId="0" applyNumberFormat="1" applyFont="1" applyFill="1" applyBorder="1" applyAlignment="1">
      <alignment horizontal="right" vertical="center" wrapText="1"/>
    </xf>
    <xf numFmtId="4" fontId="1" fillId="2" borderId="3" xfId="0" applyNumberFormat="1" applyFont="1" applyFill="1" applyBorder="1" applyAlignment="1">
      <alignment horizontal="right" vertical="center" wrapText="1"/>
    </xf>
    <xf numFmtId="0" fontId="8" fillId="2" borderId="3" xfId="0" applyFont="1" applyFill="1" applyBorder="1" applyAlignment="1">
      <alignment horizontal="justify" vertical="center" wrapText="1"/>
    </xf>
    <xf numFmtId="0" fontId="9" fillId="0" borderId="3" xfId="0" applyFont="1" applyFill="1" applyBorder="1" applyAlignment="1">
      <alignment horizontal="center" vertical="center"/>
    </xf>
    <xf numFmtId="3" fontId="9" fillId="0" borderId="3" xfId="0" applyNumberFormat="1" applyFont="1" applyFill="1" applyBorder="1" applyAlignment="1">
      <alignment vertical="center"/>
    </xf>
    <xf numFmtId="4" fontId="9" fillId="0" borderId="3" xfId="0" applyNumberFormat="1" applyFont="1" applyFill="1" applyBorder="1" applyAlignment="1">
      <alignment vertical="center"/>
    </xf>
    <xf numFmtId="49" fontId="9" fillId="0" borderId="3" xfId="10" applyNumberFormat="1" applyFont="1" applyFill="1" applyBorder="1" applyAlignment="1">
      <alignment horizontal="center" vertical="center" wrapText="1"/>
    </xf>
    <xf numFmtId="3" fontId="9" fillId="0" borderId="3"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wrapText="1"/>
    </xf>
    <xf numFmtId="49" fontId="13" fillId="0" borderId="3" xfId="10" applyNumberFormat="1" applyFont="1" applyFill="1" applyBorder="1" applyAlignment="1">
      <alignment horizontal="center" vertical="center" wrapText="1"/>
    </xf>
    <xf numFmtId="0" fontId="13" fillId="0" borderId="3" xfId="10" applyFont="1" applyFill="1" applyBorder="1" applyAlignment="1">
      <alignment horizontal="justify" vertical="center" wrapText="1"/>
    </xf>
    <xf numFmtId="0" fontId="18" fillId="0" borderId="3" xfId="10" applyFont="1" applyFill="1" applyBorder="1" applyAlignment="1">
      <alignment horizontal="justify" vertical="center" wrapText="1"/>
    </xf>
    <xf numFmtId="0" fontId="30" fillId="2" borderId="3" xfId="0" applyFont="1" applyFill="1" applyBorder="1" applyAlignment="1">
      <alignment horizontal="center" vertical="center"/>
    </xf>
    <xf numFmtId="0" fontId="30" fillId="2" borderId="3" xfId="0" applyFont="1" applyFill="1" applyBorder="1"/>
    <xf numFmtId="3" fontId="1" fillId="2" borderId="3" xfId="1" applyNumberFormat="1" applyFont="1" applyFill="1" applyBorder="1" applyAlignment="1">
      <alignment horizontal="right" vertical="center" wrapText="1"/>
    </xf>
    <xf numFmtId="4" fontId="1" fillId="2" borderId="3" xfId="1" applyNumberFormat="1" applyFont="1" applyFill="1" applyBorder="1" applyAlignment="1">
      <alignment horizontal="right" vertical="center" wrapText="1"/>
    </xf>
    <xf numFmtId="0" fontId="37" fillId="2" borderId="3" xfId="0" applyFont="1" applyFill="1" applyBorder="1"/>
    <xf numFmtId="0" fontId="1" fillId="0" borderId="3" xfId="0" quotePrefix="1" applyFont="1" applyFill="1" applyBorder="1" applyAlignment="1">
      <alignment horizontal="center" vertical="center" wrapText="1"/>
    </xf>
    <xf numFmtId="3" fontId="30" fillId="2" borderId="3" xfId="0" applyNumberFormat="1" applyFont="1" applyFill="1" applyBorder="1" applyAlignment="1">
      <alignment vertical="center"/>
    </xf>
    <xf numFmtId="4" fontId="30" fillId="2" borderId="3" xfId="0" applyNumberFormat="1" applyFont="1" applyFill="1" applyBorder="1" applyAlignment="1">
      <alignment vertical="center"/>
    </xf>
    <xf numFmtId="0" fontId="2" fillId="0" borderId="4" xfId="0" applyFont="1" applyFill="1" applyBorder="1" applyAlignment="1">
      <alignment horizontal="center" vertical="center"/>
    </xf>
    <xf numFmtId="0" fontId="2" fillId="0" borderId="4" xfId="10" applyFont="1" applyFill="1" applyBorder="1" applyAlignment="1">
      <alignment horizontal="justify" vertical="center" wrapText="1"/>
    </xf>
    <xf numFmtId="3" fontId="2" fillId="0" borderId="4" xfId="1" applyNumberFormat="1" applyFont="1" applyFill="1" applyBorder="1" applyAlignment="1">
      <alignment vertical="center" wrapText="1"/>
    </xf>
    <xf numFmtId="4" fontId="2" fillId="0" borderId="4" xfId="1" applyNumberFormat="1" applyFont="1" applyFill="1" applyBorder="1" applyAlignment="1">
      <alignment vertical="center" wrapText="1"/>
    </xf>
    <xf numFmtId="0" fontId="7" fillId="0" borderId="4" xfId="10" applyFont="1" applyFill="1" applyBorder="1" applyAlignment="1">
      <alignment horizontal="justify" vertical="center" wrapText="1"/>
    </xf>
    <xf numFmtId="0" fontId="42" fillId="3" borderId="3" xfId="0" applyFont="1" applyFill="1" applyBorder="1" applyAlignment="1">
      <alignment horizontal="center" vertical="center" wrapText="1"/>
    </xf>
    <xf numFmtId="3" fontId="42" fillId="3" borderId="3" xfId="0" applyNumberFormat="1" applyFont="1" applyFill="1" applyBorder="1" applyAlignment="1">
      <alignment vertical="center" wrapText="1"/>
    </xf>
    <xf numFmtId="0" fontId="42" fillId="0" borderId="3" xfId="11" applyFont="1" applyFill="1" applyBorder="1" applyAlignment="1">
      <alignment horizontal="center" vertical="center" wrapText="1"/>
    </xf>
    <xf numFmtId="0" fontId="42" fillId="0" borderId="3" xfId="11" applyFont="1" applyFill="1" applyBorder="1" applyAlignment="1">
      <alignment horizontal="left" vertical="center" wrapText="1"/>
    </xf>
    <xf numFmtId="3" fontId="42" fillId="0" borderId="3" xfId="21" applyNumberFormat="1" applyFont="1" applyFill="1" applyBorder="1" applyAlignment="1">
      <alignment vertical="center"/>
    </xf>
    <xf numFmtId="0" fontId="40" fillId="0" borderId="3" xfId="11" applyFont="1" applyFill="1" applyBorder="1" applyAlignment="1">
      <alignment horizontal="center" vertical="center" wrapText="1"/>
    </xf>
    <xf numFmtId="0" fontId="40" fillId="0" borderId="3" xfId="11" applyFont="1" applyFill="1" applyBorder="1" applyAlignment="1">
      <alignment horizontal="justify" vertical="center" wrapText="1"/>
    </xf>
    <xf numFmtId="3" fontId="40" fillId="0" borderId="3" xfId="21" applyNumberFormat="1" applyFont="1" applyFill="1" applyBorder="1" applyAlignment="1">
      <alignment vertical="center"/>
    </xf>
    <xf numFmtId="0" fontId="40" fillId="0" borderId="3" xfId="21" applyFont="1" applyFill="1" applyBorder="1" applyAlignment="1">
      <alignment horizontal="center" vertical="center"/>
    </xf>
    <xf numFmtId="0" fontId="40" fillId="0" borderId="3" xfId="21" applyFont="1" applyFill="1" applyBorder="1" applyAlignment="1">
      <alignment horizontal="justify" vertical="center" wrapText="1"/>
    </xf>
    <xf numFmtId="0" fontId="42" fillId="0" borderId="3" xfId="16" applyFont="1" applyFill="1" applyBorder="1" applyAlignment="1">
      <alignment horizontal="center" vertical="center" wrapText="1"/>
    </xf>
    <xf numFmtId="0" fontId="42" fillId="0" borderId="3" xfId="16" applyFont="1" applyFill="1" applyBorder="1" applyAlignment="1">
      <alignment horizontal="left" vertical="center" wrapText="1"/>
    </xf>
    <xf numFmtId="3" fontId="42" fillId="0" borderId="3" xfId="16" applyNumberFormat="1" applyFont="1" applyFill="1" applyBorder="1" applyAlignment="1">
      <alignment vertical="center" wrapText="1"/>
    </xf>
    <xf numFmtId="0" fontId="42" fillId="0" borderId="3" xfId="0" applyFont="1" applyFill="1" applyBorder="1" applyAlignment="1">
      <alignment horizontal="justify" vertical="center" wrapText="1"/>
    </xf>
    <xf numFmtId="0" fontId="40" fillId="0" borderId="3" xfId="0" applyFont="1" applyFill="1" applyBorder="1" applyAlignment="1">
      <alignment horizontal="center" vertical="center" wrapText="1"/>
    </xf>
    <xf numFmtId="0" fontId="40" fillId="0" borderId="3" xfId="0" applyFont="1" applyFill="1" applyBorder="1" applyAlignment="1">
      <alignment horizontal="justify" vertical="center" wrapText="1"/>
    </xf>
    <xf numFmtId="3" fontId="40" fillId="0" borderId="3" xfId="14" applyNumberFormat="1" applyFont="1" applyFill="1" applyBorder="1" applyAlignment="1">
      <alignment vertical="center" wrapText="1"/>
    </xf>
    <xf numFmtId="0" fontId="40" fillId="0" borderId="3" xfId="16" applyFont="1" applyFill="1" applyBorder="1" applyAlignment="1">
      <alignment horizontal="center" vertical="center" wrapText="1"/>
    </xf>
    <xf numFmtId="0" fontId="40" fillId="0" borderId="3" xfId="16" applyFont="1" applyFill="1" applyBorder="1" applyAlignment="1">
      <alignment horizontal="justify" vertical="center" wrapText="1"/>
    </xf>
    <xf numFmtId="3" fontId="40" fillId="0" borderId="3" xfId="16" applyNumberFormat="1" applyFont="1" applyFill="1" applyBorder="1" applyAlignment="1">
      <alignment vertical="center" wrapText="1"/>
    </xf>
    <xf numFmtId="3" fontId="40" fillId="0" borderId="3" xfId="0" applyNumberFormat="1" applyFont="1" applyFill="1" applyBorder="1" applyAlignment="1">
      <alignment vertical="center" wrapText="1"/>
    </xf>
    <xf numFmtId="0" fontId="40" fillId="0" borderId="3"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justify" vertical="center" wrapText="1"/>
      <protection locked="0"/>
    </xf>
    <xf numFmtId="0" fontId="40" fillId="0" borderId="3" xfId="20" applyFont="1" applyFill="1" applyBorder="1" applyAlignment="1">
      <alignment horizontal="center" vertical="center"/>
    </xf>
    <xf numFmtId="0" fontId="40" fillId="0" borderId="3" xfId="20" applyFont="1" applyFill="1" applyBorder="1" applyAlignment="1">
      <alignment horizontal="justify" vertical="center"/>
    </xf>
    <xf numFmtId="3" fontId="40" fillId="0" borderId="3" xfId="5" applyNumberFormat="1" applyFont="1" applyFill="1" applyBorder="1" applyAlignment="1">
      <alignment vertical="center"/>
    </xf>
    <xf numFmtId="0" fontId="40" fillId="0" borderId="3" xfId="14" applyFont="1" applyFill="1" applyBorder="1" applyAlignment="1">
      <alignment horizontal="center" vertical="center" wrapText="1"/>
    </xf>
    <xf numFmtId="0" fontId="42" fillId="0" borderId="3" xfId="14" applyFont="1" applyFill="1" applyBorder="1" applyAlignment="1">
      <alignment horizontal="center" vertical="center" wrapText="1"/>
    </xf>
    <xf numFmtId="3" fontId="42" fillId="0" borderId="3" xfId="14" applyNumberFormat="1" applyFont="1" applyFill="1" applyBorder="1" applyAlignment="1">
      <alignment vertical="center" wrapText="1"/>
    </xf>
    <xf numFmtId="0" fontId="40" fillId="0" borderId="3" xfId="19" applyFont="1" applyFill="1" applyBorder="1" applyAlignment="1">
      <alignment horizontal="center" vertical="center" wrapText="1"/>
    </xf>
    <xf numFmtId="3" fontId="40" fillId="0" borderId="3" xfId="0" applyNumberFormat="1" applyFont="1" applyFill="1" applyBorder="1" applyAlignment="1">
      <alignment horizontal="justify" vertical="center" wrapText="1"/>
    </xf>
    <xf numFmtId="3" fontId="40" fillId="0" borderId="3" xfId="18" applyNumberFormat="1" applyFont="1" applyFill="1" applyBorder="1" applyAlignment="1">
      <alignment vertical="center" wrapText="1"/>
    </xf>
    <xf numFmtId="0" fontId="40" fillId="0" borderId="3" xfId="19" quotePrefix="1" applyFont="1" applyFill="1" applyBorder="1" applyAlignment="1">
      <alignment horizontal="center" vertical="center" wrapText="1"/>
    </xf>
    <xf numFmtId="3" fontId="40" fillId="0" borderId="3" xfId="7" applyNumberFormat="1" applyFont="1" applyFill="1" applyBorder="1" applyAlignment="1">
      <alignment vertical="center" wrapText="1"/>
    </xf>
    <xf numFmtId="49" fontId="40" fillId="0" borderId="3" xfId="0" applyNumberFormat="1" applyFont="1" applyFill="1" applyBorder="1" applyAlignment="1">
      <alignment horizontal="justify" vertical="center" wrapText="1"/>
    </xf>
    <xf numFmtId="0" fontId="40" fillId="0" borderId="3" xfId="0" applyFont="1" applyFill="1" applyBorder="1" applyAlignment="1">
      <alignment horizontal="justify" vertical="center"/>
    </xf>
    <xf numFmtId="3" fontId="40" fillId="0" borderId="3" xfId="0" applyNumberFormat="1" applyFont="1" applyFill="1" applyBorder="1" applyAlignment="1">
      <alignment vertical="center"/>
    </xf>
    <xf numFmtId="0" fontId="42" fillId="0" borderId="3" xfId="0" applyFont="1" applyFill="1" applyBorder="1" applyAlignment="1">
      <alignment horizontal="center" vertical="center" wrapText="1"/>
    </xf>
    <xf numFmtId="0" fontId="40" fillId="0" borderId="3" xfId="0" quotePrefix="1" applyFont="1" applyFill="1" applyBorder="1" applyAlignment="1">
      <alignment horizontal="center" vertical="center"/>
    </xf>
    <xf numFmtId="2" fontId="40" fillId="0" borderId="3" xfId="0" applyNumberFormat="1" applyFont="1" applyFill="1" applyBorder="1" applyAlignment="1">
      <alignment horizontal="justify" vertical="center" wrapText="1"/>
    </xf>
    <xf numFmtId="3" fontId="42" fillId="0" borderId="3" xfId="0" applyNumberFormat="1" applyFont="1" applyFill="1" applyBorder="1" applyAlignment="1">
      <alignment vertical="center"/>
    </xf>
    <xf numFmtId="0" fontId="42" fillId="0" borderId="3" xfId="0" quotePrefix="1" applyFont="1" applyFill="1" applyBorder="1" applyAlignment="1">
      <alignment horizontal="center" vertical="center"/>
    </xf>
    <xf numFmtId="3" fontId="42" fillId="0" borderId="3" xfId="0" applyNumberFormat="1" applyFont="1" applyFill="1" applyBorder="1" applyAlignment="1">
      <alignment horizontal="justify" vertical="center" wrapText="1"/>
    </xf>
    <xf numFmtId="0" fontId="40" fillId="0" borderId="3" xfId="0" applyFont="1" applyFill="1" applyBorder="1" applyAlignment="1">
      <alignment horizontal="center" vertical="center"/>
    </xf>
    <xf numFmtId="3" fontId="40" fillId="0" borderId="3" xfId="0" applyNumberFormat="1" applyFont="1" applyFill="1" applyBorder="1" applyAlignment="1" applyProtection="1">
      <alignment vertical="center"/>
      <protection locked="0"/>
    </xf>
    <xf numFmtId="0" fontId="42" fillId="0" borderId="3" xfId="0" applyFont="1" applyFill="1" applyBorder="1" applyAlignment="1">
      <alignment horizontal="center" vertical="center"/>
    </xf>
    <xf numFmtId="3" fontId="40" fillId="0" borderId="3" xfId="0" applyNumberFormat="1" applyFont="1" applyFill="1" applyBorder="1" applyAlignment="1" applyProtection="1">
      <alignment horizontal="right" vertical="center"/>
      <protection locked="0"/>
    </xf>
    <xf numFmtId="2" fontId="42" fillId="0" borderId="3" xfId="10" applyNumberFormat="1" applyFont="1" applyFill="1" applyBorder="1" applyAlignment="1">
      <alignment horizontal="justify" vertical="center" wrapText="1"/>
    </xf>
    <xf numFmtId="3" fontId="42" fillId="0" borderId="3" xfId="0" applyNumberFormat="1" applyFont="1" applyFill="1" applyBorder="1" applyAlignment="1">
      <alignment vertical="center" wrapText="1"/>
    </xf>
    <xf numFmtId="0" fontId="42" fillId="0" borderId="3" xfId="10" applyFont="1" applyFill="1" applyBorder="1" applyAlignment="1">
      <alignment horizontal="justify" vertical="center" wrapText="1"/>
    </xf>
    <xf numFmtId="3" fontId="42" fillId="0" borderId="3" xfId="0" applyNumberFormat="1" applyFont="1" applyFill="1" applyBorder="1" applyAlignment="1">
      <alignment horizontal="right" vertical="center" wrapText="1"/>
    </xf>
    <xf numFmtId="2" fontId="40" fillId="0" borderId="3" xfId="10" quotePrefix="1" applyNumberFormat="1" applyFont="1" applyFill="1" applyBorder="1" applyAlignment="1">
      <alignment horizontal="center" vertical="center" wrapText="1"/>
    </xf>
    <xf numFmtId="0" fontId="40" fillId="0" borderId="3" xfId="10" applyFont="1" applyFill="1" applyBorder="1" applyAlignment="1">
      <alignment horizontal="justify" vertical="center" wrapText="1"/>
    </xf>
    <xf numFmtId="3" fontId="40" fillId="0" borderId="3" xfId="0" applyNumberFormat="1" applyFont="1" applyFill="1" applyBorder="1" applyAlignment="1">
      <alignment horizontal="right" vertical="center" wrapText="1"/>
    </xf>
    <xf numFmtId="1" fontId="40" fillId="0" borderId="3" xfId="10" quotePrefix="1" applyNumberFormat="1" applyFont="1" applyFill="1" applyBorder="1" applyAlignment="1">
      <alignment horizontal="center" vertical="center" wrapText="1"/>
    </xf>
    <xf numFmtId="0" fontId="40" fillId="0" borderId="3" xfId="10" quotePrefix="1" applyFont="1" applyFill="1" applyBorder="1" applyAlignment="1">
      <alignment horizontal="justify" vertical="center" wrapText="1"/>
    </xf>
    <xf numFmtId="2" fontId="40" fillId="0" borderId="3" xfId="10" applyNumberFormat="1" applyFont="1" applyFill="1" applyBorder="1" applyAlignment="1">
      <alignment horizontal="justify" vertical="center" wrapText="1"/>
    </xf>
    <xf numFmtId="49" fontId="42" fillId="0" borderId="3" xfId="10" applyNumberFormat="1" applyFont="1" applyFill="1" applyBorder="1" applyAlignment="1">
      <alignment horizontal="center" vertical="center" wrapText="1"/>
    </xf>
    <xf numFmtId="1" fontId="40" fillId="0" borderId="3" xfId="0" quotePrefix="1" applyNumberFormat="1" applyFont="1" applyFill="1" applyBorder="1" applyAlignment="1">
      <alignment horizontal="justify" vertical="center" wrapText="1"/>
    </xf>
    <xf numFmtId="3" fontId="40" fillId="0" borderId="3" xfId="1" applyNumberFormat="1" applyFont="1" applyFill="1" applyBorder="1" applyAlignment="1">
      <alignment horizontal="right" vertical="center" wrapText="1"/>
    </xf>
    <xf numFmtId="3" fontId="42" fillId="0" borderId="3" xfId="1" applyNumberFormat="1" applyFont="1" applyFill="1" applyBorder="1" applyAlignment="1">
      <alignment horizontal="right" vertical="center" wrapText="1"/>
    </xf>
    <xf numFmtId="0" fontId="40" fillId="0" borderId="4" xfId="0" applyFont="1" applyFill="1" applyBorder="1" applyAlignment="1">
      <alignment horizontal="center" vertical="center" wrapText="1"/>
    </xf>
    <xf numFmtId="0" fontId="40" fillId="0" borderId="4" xfId="0" applyFont="1" applyFill="1" applyBorder="1" applyAlignment="1">
      <alignment horizontal="justify" vertical="center" wrapText="1"/>
    </xf>
    <xf numFmtId="3" fontId="40" fillId="0" borderId="4" xfId="1" applyNumberFormat="1" applyFont="1" applyFill="1" applyBorder="1" applyAlignment="1">
      <alignment horizontal="right" vertical="center" wrapText="1"/>
    </xf>
    <xf numFmtId="0" fontId="42" fillId="3" borderId="5" xfId="0" applyFont="1" applyFill="1" applyBorder="1" applyAlignment="1">
      <alignment horizontal="center" vertical="center" wrapText="1"/>
    </xf>
    <xf numFmtId="3" fontId="42" fillId="3" borderId="5" xfId="0" applyNumberFormat="1" applyFont="1" applyFill="1" applyBorder="1" applyAlignment="1">
      <alignment vertical="center" wrapText="1"/>
    </xf>
    <xf numFmtId="0" fontId="43" fillId="0" borderId="3" xfId="16" applyFont="1" applyFill="1" applyBorder="1" applyAlignment="1">
      <alignment horizontal="center" vertical="center" wrapText="1"/>
    </xf>
    <xf numFmtId="0" fontId="43" fillId="0" borderId="3" xfId="0" applyFont="1" applyFill="1" applyBorder="1" applyAlignment="1">
      <alignment horizontal="justify" vertical="center" wrapText="1"/>
    </xf>
    <xf numFmtId="3" fontId="43" fillId="0" borderId="3" xfId="16" applyNumberFormat="1" applyFont="1" applyFill="1" applyBorder="1" applyAlignment="1">
      <alignment vertical="center" wrapText="1"/>
    </xf>
    <xf numFmtId="0" fontId="43" fillId="0" borderId="3" xfId="0" applyFont="1" applyFill="1" applyBorder="1" applyAlignment="1">
      <alignment horizontal="center" vertical="center" wrapText="1"/>
    </xf>
    <xf numFmtId="0" fontId="43" fillId="0" borderId="3" xfId="17" applyFont="1" applyFill="1" applyBorder="1" applyAlignment="1">
      <alignment horizontal="justify" vertical="center" wrapText="1"/>
    </xf>
    <xf numFmtId="3" fontId="43" fillId="0" borderId="3" xfId="0" applyNumberFormat="1" applyFont="1" applyFill="1" applyBorder="1" applyAlignment="1">
      <alignment vertical="center" wrapText="1"/>
    </xf>
    <xf numFmtId="0" fontId="38" fillId="0" borderId="3" xfId="0" applyFont="1" applyFill="1" applyBorder="1" applyAlignment="1">
      <alignment horizontal="justify" vertical="center" wrapText="1"/>
    </xf>
    <xf numFmtId="3" fontId="38" fillId="0" borderId="3" xfId="14" applyNumberFormat="1" applyFont="1" applyFill="1" applyBorder="1" applyAlignment="1">
      <alignment vertical="center" wrapText="1"/>
    </xf>
    <xf numFmtId="3" fontId="43" fillId="0" borderId="3" xfId="14" applyNumberFormat="1" applyFont="1" applyFill="1" applyBorder="1" applyAlignment="1">
      <alignment vertical="center" wrapText="1"/>
    </xf>
    <xf numFmtId="3" fontId="43" fillId="0" borderId="3" xfId="0" applyNumberFormat="1" applyFont="1" applyFill="1" applyBorder="1" applyAlignment="1">
      <alignment vertical="center"/>
    </xf>
    <xf numFmtId="0" fontId="38" fillId="0" borderId="3" xfId="0" applyFont="1" applyFill="1" applyBorder="1" applyAlignment="1">
      <alignment horizontal="center" vertical="center"/>
    </xf>
    <xf numFmtId="0" fontId="43" fillId="0" borderId="3" xfId="21" applyFont="1" applyFill="1" applyBorder="1" applyAlignment="1">
      <alignment horizontal="center" vertical="center"/>
    </xf>
    <xf numFmtId="3" fontId="43" fillId="0" borderId="3" xfId="0" applyNumberFormat="1" applyFont="1" applyFill="1" applyBorder="1" applyAlignment="1">
      <alignment horizontal="justify" vertical="center" wrapText="1"/>
    </xf>
    <xf numFmtId="3" fontId="43" fillId="0" borderId="3" xfId="7" applyNumberFormat="1" applyFont="1" applyFill="1" applyBorder="1" applyAlignment="1">
      <alignment vertical="center" wrapText="1"/>
    </xf>
    <xf numFmtId="3" fontId="43" fillId="0" borderId="3" xfId="15" applyNumberFormat="1" applyFont="1" applyFill="1" applyBorder="1" applyAlignment="1">
      <alignment vertical="center"/>
    </xf>
    <xf numFmtId="0" fontId="43" fillId="3" borderId="3" xfId="0" applyFont="1" applyFill="1" applyBorder="1" applyAlignment="1">
      <alignment horizontal="center" vertical="center" wrapText="1"/>
    </xf>
    <xf numFmtId="3" fontId="43" fillId="3" borderId="3" xfId="0" applyNumberFormat="1" applyFont="1" applyFill="1" applyBorder="1" applyAlignment="1">
      <alignment vertical="center" wrapText="1"/>
    </xf>
    <xf numFmtId="0" fontId="43" fillId="0" borderId="3" xfId="0" applyFont="1" applyFill="1" applyBorder="1" applyAlignment="1">
      <alignment horizontal="center" vertical="center"/>
    </xf>
    <xf numFmtId="0" fontId="43" fillId="0" borderId="3" xfId="0" applyFont="1" applyFill="1" applyBorder="1" applyAlignment="1" applyProtection="1">
      <alignment horizontal="justify" vertical="center" wrapText="1"/>
      <protection locked="0"/>
    </xf>
    <xf numFmtId="3" fontId="43" fillId="0" borderId="3" xfId="0" applyNumberFormat="1" applyFont="1" applyFill="1" applyBorder="1" applyAlignment="1" applyProtection="1">
      <alignment horizontal="right" vertical="center"/>
      <protection locked="0"/>
    </xf>
    <xf numFmtId="2" fontId="38" fillId="0" borderId="3" xfId="10" applyNumberFormat="1" applyFont="1" applyFill="1" applyBorder="1" applyAlignment="1">
      <alignment horizontal="justify" vertical="center" wrapText="1"/>
    </xf>
    <xf numFmtId="3" fontId="38" fillId="0" borderId="3" xfId="0" applyNumberFormat="1" applyFont="1" applyFill="1" applyBorder="1" applyAlignment="1">
      <alignment vertical="center" wrapText="1"/>
    </xf>
    <xf numFmtId="2" fontId="43" fillId="0" borderId="3" xfId="0" applyNumberFormat="1" applyFont="1" applyFill="1" applyBorder="1" applyAlignment="1">
      <alignment horizontal="center" vertical="center" wrapText="1"/>
    </xf>
    <xf numFmtId="2" fontId="43" fillId="0" borderId="3" xfId="10" applyNumberFormat="1" applyFont="1" applyFill="1" applyBorder="1" applyAlignment="1">
      <alignment horizontal="justify" vertical="center" wrapText="1"/>
    </xf>
    <xf numFmtId="0" fontId="38" fillId="0" borderId="3" xfId="10" quotePrefix="1" applyFont="1" applyFill="1" applyBorder="1" applyAlignment="1">
      <alignment horizontal="center" vertical="center" wrapText="1"/>
    </xf>
    <xf numFmtId="0" fontId="38" fillId="0" borderId="3" xfId="10" applyFont="1" applyFill="1" applyBorder="1" applyAlignment="1">
      <alignment horizontal="justify" vertical="center" wrapText="1"/>
    </xf>
    <xf numFmtId="3" fontId="38" fillId="0" borderId="3" xfId="0" applyNumberFormat="1" applyFont="1" applyFill="1" applyBorder="1" applyAlignment="1">
      <alignment horizontal="right" vertical="center" wrapText="1"/>
    </xf>
    <xf numFmtId="0" fontId="38" fillId="0" borderId="3" xfId="10" applyFont="1" applyFill="1" applyBorder="1" applyAlignment="1">
      <alignment horizontal="center" vertical="center" wrapText="1"/>
    </xf>
    <xf numFmtId="1" fontId="38" fillId="0" borderId="3" xfId="10" applyNumberFormat="1" applyFont="1" applyFill="1" applyBorder="1" applyAlignment="1">
      <alignment horizontal="center" vertical="center" wrapText="1"/>
    </xf>
    <xf numFmtId="2" fontId="43" fillId="0" borderId="3" xfId="10" applyNumberFormat="1" applyFont="1" applyFill="1" applyBorder="1" applyAlignment="1">
      <alignment horizontal="center" vertical="center" wrapText="1"/>
    </xf>
    <xf numFmtId="49" fontId="43" fillId="0" borderId="3" xfId="10" applyNumberFormat="1" applyFont="1" applyFill="1" applyBorder="1" applyAlignment="1">
      <alignment horizontal="center" vertical="center" wrapText="1"/>
    </xf>
    <xf numFmtId="0" fontId="43" fillId="0" borderId="3" xfId="10" applyFont="1" applyFill="1" applyBorder="1" applyAlignment="1">
      <alignment horizontal="justify" vertical="center" wrapText="1"/>
    </xf>
    <xf numFmtId="3" fontId="43" fillId="0" borderId="3" xfId="0" applyNumberFormat="1" applyFont="1" applyFill="1" applyBorder="1" applyAlignment="1">
      <alignment horizontal="right" vertical="center" wrapText="1"/>
    </xf>
    <xf numFmtId="4" fontId="42" fillId="3" borderId="5" xfId="0" applyNumberFormat="1" applyFont="1" applyFill="1" applyBorder="1" applyAlignment="1">
      <alignment vertical="center" wrapText="1"/>
    </xf>
    <xf numFmtId="4" fontId="42" fillId="3" borderId="3" xfId="0" applyNumberFormat="1" applyFont="1" applyFill="1" applyBorder="1" applyAlignment="1">
      <alignment vertical="center" wrapText="1"/>
    </xf>
    <xf numFmtId="4" fontId="42" fillId="0" borderId="3" xfId="21" applyNumberFormat="1" applyFont="1" applyFill="1" applyBorder="1" applyAlignment="1">
      <alignment vertical="center"/>
    </xf>
    <xf numFmtId="4" fontId="40" fillId="0" borderId="3" xfId="21" applyNumberFormat="1" applyFont="1" applyFill="1" applyBorder="1" applyAlignment="1">
      <alignment vertical="center"/>
    </xf>
    <xf numFmtId="4" fontId="42" fillId="0" borderId="3" xfId="16" applyNumberFormat="1" applyFont="1" applyFill="1" applyBorder="1" applyAlignment="1">
      <alignment vertical="center" wrapText="1"/>
    </xf>
    <xf numFmtId="4" fontId="40" fillId="0" borderId="3" xfId="14" applyNumberFormat="1" applyFont="1" applyFill="1" applyBorder="1" applyAlignment="1">
      <alignment vertical="center" wrapText="1"/>
    </xf>
    <xf numFmtId="4" fontId="40" fillId="0" borderId="3" xfId="16" applyNumberFormat="1" applyFont="1" applyFill="1" applyBorder="1" applyAlignment="1">
      <alignment vertical="center" wrapText="1"/>
    </xf>
    <xf numFmtId="4" fontId="40" fillId="0" borderId="3" xfId="0" applyNumberFormat="1" applyFont="1" applyFill="1" applyBorder="1" applyAlignment="1">
      <alignment vertical="center" wrapText="1"/>
    </xf>
    <xf numFmtId="4" fontId="40" fillId="0" borderId="3" xfId="5" applyNumberFormat="1" applyFont="1" applyFill="1" applyBorder="1" applyAlignment="1">
      <alignment vertical="center"/>
    </xf>
    <xf numFmtId="4" fontId="42" fillId="0" borderId="3" xfId="14" applyNumberFormat="1" applyFont="1" applyFill="1" applyBorder="1" applyAlignment="1">
      <alignment vertical="center" wrapText="1"/>
    </xf>
    <xf numFmtId="4" fontId="43" fillId="0" borderId="3" xfId="16" applyNumberFormat="1" applyFont="1" applyFill="1" applyBorder="1" applyAlignment="1">
      <alignment vertical="center" wrapText="1"/>
    </xf>
    <xf numFmtId="4" fontId="43" fillId="0" borderId="3" xfId="0" applyNumberFormat="1" applyFont="1" applyFill="1" applyBorder="1" applyAlignment="1">
      <alignment vertical="center" wrapText="1"/>
    </xf>
    <xf numFmtId="4" fontId="40" fillId="0" borderId="3" xfId="18" applyNumberFormat="1" applyFont="1" applyFill="1" applyBorder="1" applyAlignment="1">
      <alignment vertical="center" wrapText="1"/>
    </xf>
    <xf numFmtId="4" fontId="40" fillId="0" borderId="3" xfId="7" applyNumberFormat="1" applyFont="1" applyFill="1" applyBorder="1" applyAlignment="1">
      <alignment vertical="center" wrapText="1"/>
    </xf>
    <xf numFmtId="4" fontId="40" fillId="0" borderId="3" xfId="0" applyNumberFormat="1" applyFont="1" applyFill="1" applyBorder="1" applyAlignment="1">
      <alignment vertical="center"/>
    </xf>
    <xf numFmtId="4" fontId="43" fillId="0" borderId="3" xfId="14" applyNumberFormat="1" applyFont="1" applyFill="1" applyBorder="1" applyAlignment="1">
      <alignment vertical="center" wrapText="1"/>
    </xf>
    <xf numFmtId="4" fontId="43" fillId="0" borderId="3" xfId="0" applyNumberFormat="1" applyFont="1" applyFill="1" applyBorder="1" applyAlignment="1">
      <alignment vertical="center"/>
    </xf>
    <xf numFmtId="4" fontId="38" fillId="0" borderId="3" xfId="14" applyNumberFormat="1" applyFont="1" applyFill="1" applyBorder="1" applyAlignment="1">
      <alignment vertical="center" wrapText="1"/>
    </xf>
    <xf numFmtId="4" fontId="43" fillId="0" borderId="3" xfId="7" applyNumberFormat="1" applyFont="1" applyFill="1" applyBorder="1" applyAlignment="1">
      <alignment vertical="center" wrapText="1"/>
    </xf>
    <xf numFmtId="4" fontId="40" fillId="0" borderId="3" xfId="0" applyNumberFormat="1" applyFont="1" applyFill="1" applyBorder="1" applyAlignment="1" applyProtection="1">
      <alignment vertical="center"/>
      <protection locked="0"/>
    </xf>
    <xf numFmtId="4" fontId="43" fillId="0" borderId="3" xfId="15" applyNumberFormat="1" applyFont="1" applyFill="1" applyBorder="1" applyAlignment="1">
      <alignment vertical="center"/>
    </xf>
    <xf numFmtId="4" fontId="43" fillId="3" borderId="3" xfId="0" applyNumberFormat="1" applyFont="1" applyFill="1" applyBorder="1" applyAlignment="1">
      <alignment vertical="center" wrapText="1"/>
    </xf>
    <xf numFmtId="4" fontId="43" fillId="0" borderId="3" xfId="0" applyNumberFormat="1" applyFont="1" applyFill="1" applyBorder="1" applyAlignment="1" applyProtection="1">
      <alignment horizontal="right" vertical="center"/>
      <protection locked="0"/>
    </xf>
    <xf numFmtId="4" fontId="40" fillId="0" borderId="3" xfId="0" applyNumberFormat="1" applyFont="1" applyFill="1" applyBorder="1" applyAlignment="1" applyProtection="1">
      <alignment horizontal="right" vertical="center"/>
      <protection locked="0"/>
    </xf>
    <xf numFmtId="4" fontId="38" fillId="0" borderId="3" xfId="0" applyNumberFormat="1" applyFont="1" applyFill="1" applyBorder="1" applyAlignment="1">
      <alignment horizontal="right" vertical="center" wrapText="1"/>
    </xf>
    <xf numFmtId="4" fontId="40" fillId="0" borderId="3" xfId="0" applyNumberFormat="1" applyFont="1" applyFill="1" applyBorder="1" applyAlignment="1">
      <alignment horizontal="right" vertical="center" wrapText="1"/>
    </xf>
    <xf numFmtId="4" fontId="38" fillId="0" borderId="3" xfId="0" applyNumberFormat="1" applyFont="1" applyFill="1" applyBorder="1" applyAlignment="1">
      <alignment vertical="center" wrapText="1"/>
    </xf>
    <xf numFmtId="4" fontId="43" fillId="0" borderId="3" xfId="0" applyNumberFormat="1" applyFont="1" applyFill="1" applyBorder="1" applyAlignment="1">
      <alignment horizontal="right" vertical="center" wrapText="1"/>
    </xf>
    <xf numFmtId="4" fontId="42" fillId="0" borderId="3" xfId="0" applyNumberFormat="1" applyFont="1" applyFill="1" applyBorder="1" applyAlignment="1">
      <alignment vertical="center"/>
    </xf>
    <xf numFmtId="4" fontId="42" fillId="0" borderId="3" xfId="0" applyNumberFormat="1" applyFont="1" applyFill="1" applyBorder="1" applyAlignment="1">
      <alignment vertical="center" wrapText="1"/>
    </xf>
    <xf numFmtId="4" fontId="42" fillId="0" borderId="3" xfId="0" applyNumberFormat="1" applyFont="1" applyFill="1" applyBorder="1" applyAlignment="1">
      <alignment horizontal="right" vertical="center" wrapText="1"/>
    </xf>
    <xf numFmtId="4" fontId="40" fillId="0" borderId="3" xfId="1" applyNumberFormat="1" applyFont="1" applyFill="1" applyBorder="1" applyAlignment="1">
      <alignment horizontal="right" vertical="center" wrapText="1"/>
    </xf>
    <xf numFmtId="4" fontId="42" fillId="0" borderId="3" xfId="1" applyNumberFormat="1" applyFont="1" applyFill="1" applyBorder="1" applyAlignment="1">
      <alignment horizontal="right" vertical="center" wrapText="1"/>
    </xf>
    <xf numFmtId="4" fontId="40" fillId="0" borderId="4" xfId="1" applyNumberFormat="1" applyFont="1" applyFill="1" applyBorder="1" applyAlignment="1">
      <alignment horizontal="right" vertical="center" wrapText="1"/>
    </xf>
    <xf numFmtId="0" fontId="44" fillId="3" borderId="5"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0" borderId="3" xfId="11" applyFont="1" applyFill="1" applyBorder="1" applyAlignment="1">
      <alignment horizontal="left" vertical="center" wrapText="1"/>
    </xf>
    <xf numFmtId="0" fontId="41" fillId="0" borderId="3" xfId="11" applyFont="1" applyFill="1" applyBorder="1" applyAlignment="1">
      <alignment horizontal="justify" vertical="center" wrapText="1"/>
    </xf>
    <xf numFmtId="0" fontId="41" fillId="0" borderId="3" xfId="21" applyFont="1" applyFill="1" applyBorder="1" applyAlignment="1">
      <alignment horizontal="justify" vertical="center" wrapText="1"/>
    </xf>
    <xf numFmtId="0" fontId="44" fillId="0" borderId="3" xfId="16" applyFont="1" applyFill="1" applyBorder="1" applyAlignment="1">
      <alignment horizontal="left" vertical="center" wrapText="1"/>
    </xf>
    <xf numFmtId="0" fontId="44" fillId="0" borderId="3" xfId="0" applyFont="1" applyFill="1" applyBorder="1" applyAlignment="1">
      <alignment horizontal="justify" vertical="center" wrapText="1"/>
    </xf>
    <xf numFmtId="0" fontId="41" fillId="0" borderId="3" xfId="0" applyFont="1" applyFill="1" applyBorder="1" applyAlignment="1">
      <alignment horizontal="justify" vertical="center" wrapText="1"/>
    </xf>
    <xf numFmtId="0" fontId="41" fillId="0" borderId="3" xfId="16" applyFont="1" applyFill="1" applyBorder="1" applyAlignment="1">
      <alignment horizontal="justify" vertical="center" wrapText="1"/>
    </xf>
    <xf numFmtId="0" fontId="41" fillId="0" borderId="3" xfId="0" applyFont="1" applyFill="1" applyBorder="1" applyAlignment="1" applyProtection="1">
      <alignment horizontal="justify" vertical="center" wrapText="1"/>
      <protection locked="0"/>
    </xf>
    <xf numFmtId="0" fontId="41" fillId="0" borderId="3" xfId="20" applyFont="1" applyFill="1" applyBorder="1" applyAlignment="1">
      <alignment horizontal="justify" vertical="center"/>
    </xf>
    <xf numFmtId="0" fontId="44" fillId="0" borderId="3" xfId="17" applyFont="1" applyFill="1" applyBorder="1" applyAlignment="1">
      <alignment horizontal="justify" vertical="center" wrapText="1"/>
    </xf>
    <xf numFmtId="3" fontId="41" fillId="0" borderId="3" xfId="0" applyNumberFormat="1" applyFont="1" applyFill="1" applyBorder="1" applyAlignment="1">
      <alignment horizontal="justify" vertical="center" wrapText="1"/>
    </xf>
    <xf numFmtId="49" fontId="41" fillId="0" borderId="3" xfId="0" applyNumberFormat="1" applyFont="1" applyFill="1" applyBorder="1" applyAlignment="1">
      <alignment horizontal="justify" vertical="center" wrapText="1"/>
    </xf>
    <xf numFmtId="0" fontId="41" fillId="0" borderId="3" xfId="0" applyFont="1" applyFill="1" applyBorder="1" applyAlignment="1">
      <alignment horizontal="justify" vertical="center"/>
    </xf>
    <xf numFmtId="2" fontId="41" fillId="0" borderId="3" xfId="0" applyNumberFormat="1" applyFont="1" applyFill="1" applyBorder="1" applyAlignment="1">
      <alignment horizontal="justify" vertical="center" wrapText="1"/>
    </xf>
    <xf numFmtId="3" fontId="44" fillId="0" borderId="3" xfId="0" applyNumberFormat="1" applyFont="1" applyFill="1" applyBorder="1" applyAlignment="1">
      <alignment horizontal="justify" vertical="center" wrapText="1"/>
    </xf>
    <xf numFmtId="0" fontId="44" fillId="0" borderId="3" xfId="0" applyFont="1" applyFill="1" applyBorder="1" applyAlignment="1" applyProtection="1">
      <alignment horizontal="justify" vertical="center" wrapText="1"/>
      <protection locked="0"/>
    </xf>
    <xf numFmtId="2" fontId="44" fillId="0" borderId="3" xfId="10" applyNumberFormat="1" applyFont="1" applyFill="1" applyBorder="1" applyAlignment="1">
      <alignment horizontal="justify" vertical="center" wrapText="1"/>
    </xf>
    <xf numFmtId="0" fontId="41" fillId="0" borderId="3" xfId="10" applyFont="1" applyFill="1" applyBorder="1" applyAlignment="1">
      <alignment horizontal="justify" vertical="center" wrapText="1"/>
    </xf>
    <xf numFmtId="0" fontId="41" fillId="0" borderId="3" xfId="10" quotePrefix="1" applyFont="1" applyFill="1" applyBorder="1" applyAlignment="1">
      <alignment horizontal="justify" vertical="center" wrapText="1"/>
    </xf>
    <xf numFmtId="2" fontId="41" fillId="0" borderId="3" xfId="10" applyNumberFormat="1" applyFont="1" applyFill="1" applyBorder="1" applyAlignment="1">
      <alignment horizontal="justify" vertical="center" wrapText="1"/>
    </xf>
    <xf numFmtId="0" fontId="44" fillId="0" borderId="3" xfId="10" applyFont="1" applyFill="1" applyBorder="1" applyAlignment="1">
      <alignment horizontal="justify" vertical="center" wrapText="1"/>
    </xf>
    <xf numFmtId="0" fontId="41" fillId="0" borderId="4" xfId="0" applyFont="1" applyFill="1" applyBorder="1" applyAlignment="1">
      <alignment horizontal="justify" vertical="center" wrapText="1"/>
    </xf>
    <xf numFmtId="0" fontId="43" fillId="0" borderId="3" xfId="19" applyFont="1" applyFill="1" applyBorder="1" applyAlignment="1">
      <alignment horizontal="center" vertical="center" wrapText="1"/>
    </xf>
    <xf numFmtId="0" fontId="43" fillId="0" borderId="3" xfId="0" applyFont="1" applyFill="1" applyBorder="1" applyAlignment="1">
      <alignment horizontal="justify" vertical="center"/>
    </xf>
    <xf numFmtId="0" fontId="45" fillId="0" borderId="3" xfId="0" applyFont="1" applyFill="1" applyBorder="1" applyAlignment="1">
      <alignment horizontal="justify" vertical="center"/>
    </xf>
    <xf numFmtId="0" fontId="43" fillId="0" borderId="3" xfId="0" quotePrefix="1" applyFont="1" applyFill="1" applyBorder="1" applyAlignment="1">
      <alignment horizontal="center" vertical="center"/>
    </xf>
    <xf numFmtId="0" fontId="45" fillId="0" borderId="3" xfId="10" applyFont="1" applyFill="1" applyBorder="1" applyAlignment="1">
      <alignment horizontal="justify" vertical="center" wrapText="1"/>
    </xf>
    <xf numFmtId="3" fontId="13" fillId="0" borderId="3" xfId="1" applyNumberFormat="1" applyFont="1" applyFill="1" applyBorder="1" applyAlignment="1">
      <alignment vertical="center" wrapText="1"/>
    </xf>
    <xf numFmtId="14" fontId="2" fillId="0" borderId="0" xfId="0" applyNumberFormat="1" applyFont="1" applyFill="1"/>
    <xf numFmtId="0" fontId="7" fillId="0" borderId="3" xfId="15" applyFont="1" applyFill="1" applyBorder="1" applyAlignment="1">
      <alignment horizontal="justify" vertical="center" wrapText="1"/>
    </xf>
    <xf numFmtId="3" fontId="2" fillId="2" borderId="3" xfId="1" applyNumberFormat="1" applyFont="1" applyFill="1" applyBorder="1" applyAlignment="1">
      <alignment vertical="center"/>
    </xf>
    <xf numFmtId="0" fontId="1" fillId="0" borderId="0" xfId="0" applyFont="1" applyFill="1" applyAlignment="1">
      <alignment horizontal="right" wrapText="1"/>
    </xf>
    <xf numFmtId="0" fontId="1"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cellXfs>
  <cellStyles count="26">
    <cellStyle name="Comma" xfId="1" builtinId="3"/>
    <cellStyle name="Comma 10 10 2" xfId="2"/>
    <cellStyle name="Comma 11" xfId="3"/>
    <cellStyle name="Comma 17" xfId="4"/>
    <cellStyle name="Comma 28" xfId="5"/>
    <cellStyle name="Comma 3 2" xfId="6"/>
    <cellStyle name="Comma 32" xfId="7"/>
    <cellStyle name="Comma 5 2" xfId="8"/>
    <cellStyle name="Normal" xfId="0" builtinId="0"/>
    <cellStyle name="Normal 10 2" xfId="9"/>
    <cellStyle name="Normal 10 2 2 2" xfId="10"/>
    <cellStyle name="Normal 106" xfId="11"/>
    <cellStyle name="Normal 11" xfId="12"/>
    <cellStyle name="Normal 14 2 2" xfId="13"/>
    <cellStyle name="Normal 19 2" xfId="14"/>
    <cellStyle name="Normal 2" xfId="15"/>
    <cellStyle name="Normal 2 10" xfId="16"/>
    <cellStyle name="Normal 2 2 2" xfId="17"/>
    <cellStyle name="Normal 2 2 2 2" xfId="18"/>
    <cellStyle name="Normal 2 6" xfId="19"/>
    <cellStyle name="Normal 2 6 2" xfId="20"/>
    <cellStyle name="Normal 2 7" xfId="21"/>
    <cellStyle name="Normal 3 2 4" xfId="22"/>
    <cellStyle name="Normal 53" xfId="23"/>
    <cellStyle name="Normal 9 2" xfId="24"/>
    <cellStyle name="Percent 8"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352"/>
  <sheetViews>
    <sheetView zoomScale="110" zoomScaleNormal="110" workbookViewId="0">
      <selection activeCell="D7" sqref="D7"/>
    </sheetView>
  </sheetViews>
  <sheetFormatPr defaultColWidth="9" defaultRowHeight="15.75"/>
  <cols>
    <col min="1" max="1" width="9.42578125" style="4" customWidth="1"/>
    <col min="2" max="2" width="40.7109375" style="5" customWidth="1"/>
    <col min="3" max="4" width="17.140625" style="4" customWidth="1"/>
    <col min="5" max="5" width="16.42578125" style="4" customWidth="1"/>
    <col min="6" max="6" width="9.28515625" style="4" customWidth="1"/>
    <col min="7" max="7" width="30" style="4" customWidth="1"/>
    <col min="8" max="8" width="4.28515625" style="5" customWidth="1"/>
    <col min="9" max="16384" width="9" style="5"/>
  </cols>
  <sheetData>
    <row r="1" spans="1:7" s="3" customFormat="1" ht="18.75">
      <c r="A1" s="382" t="s">
        <v>497</v>
      </c>
      <c r="B1" s="383"/>
      <c r="C1" s="383"/>
      <c r="D1" s="383"/>
      <c r="E1" s="383"/>
      <c r="F1" s="383"/>
      <c r="G1" s="383"/>
    </row>
    <row r="2" spans="1:7" s="3" customFormat="1" ht="18.75">
      <c r="A2" s="384" t="s">
        <v>19</v>
      </c>
      <c r="B2" s="384"/>
      <c r="C2" s="384"/>
      <c r="D2" s="384"/>
      <c r="E2" s="384"/>
      <c r="F2" s="384"/>
      <c r="G2" s="384"/>
    </row>
    <row r="3" spans="1:7" s="3" customFormat="1" ht="18.75">
      <c r="A3" s="385" t="s">
        <v>511</v>
      </c>
      <c r="B3" s="385"/>
      <c r="C3" s="385"/>
      <c r="D3" s="385"/>
      <c r="E3" s="385"/>
      <c r="F3" s="385"/>
      <c r="G3" s="385"/>
    </row>
    <row r="4" spans="1:7">
      <c r="G4" s="6" t="s">
        <v>18</v>
      </c>
    </row>
    <row r="5" spans="1:7" s="7" customFormat="1" ht="47.25">
      <c r="A5" s="1" t="s">
        <v>0</v>
      </c>
      <c r="B5" s="1" t="s">
        <v>1</v>
      </c>
      <c r="C5" s="1" t="s">
        <v>2</v>
      </c>
      <c r="D5" s="1" t="s">
        <v>13</v>
      </c>
      <c r="E5" s="1" t="s">
        <v>14</v>
      </c>
      <c r="F5" s="1" t="s">
        <v>16</v>
      </c>
      <c r="G5" s="1" t="s">
        <v>15</v>
      </c>
    </row>
    <row r="6" spans="1:7" s="7" customFormat="1">
      <c r="A6" s="2">
        <v>1</v>
      </c>
      <c r="B6" s="8">
        <v>2</v>
      </c>
      <c r="C6" s="2">
        <v>3</v>
      </c>
      <c r="D6" s="2">
        <v>4</v>
      </c>
      <c r="E6" s="2">
        <v>5</v>
      </c>
      <c r="F6" s="2"/>
      <c r="G6" s="8">
        <v>6</v>
      </c>
    </row>
    <row r="7" spans="1:7" s="11" customFormat="1">
      <c r="A7" s="27"/>
      <c r="B7" s="27" t="s">
        <v>17</v>
      </c>
      <c r="C7" s="28">
        <f>C8+C34+C39</f>
        <v>227770158380.93137</v>
      </c>
      <c r="D7" s="28">
        <f>D8+D34+D39</f>
        <v>127936601785</v>
      </c>
      <c r="E7" s="28">
        <f>E8+E34+E39</f>
        <v>99833556595.931366</v>
      </c>
      <c r="F7" s="29">
        <f>D7/C7*100</f>
        <v>56.16916750395108</v>
      </c>
      <c r="G7" s="30"/>
    </row>
    <row r="8" spans="1:7" s="11" customFormat="1">
      <c r="A8" s="31" t="s">
        <v>20</v>
      </c>
      <c r="B8" s="32" t="s">
        <v>56</v>
      </c>
      <c r="C8" s="33">
        <f>C9+C12</f>
        <v>3321660483</v>
      </c>
      <c r="D8" s="33">
        <f>D9+D12</f>
        <v>707561626</v>
      </c>
      <c r="E8" s="33">
        <f>E9+E12</f>
        <v>2614098857</v>
      </c>
      <c r="F8" s="34">
        <f t="shared" ref="F8:F71" si="0">D8/C8*100</f>
        <v>21.301443348025646</v>
      </c>
      <c r="G8" s="35"/>
    </row>
    <row r="9" spans="1:7" s="11" customFormat="1">
      <c r="A9" s="36" t="s">
        <v>3</v>
      </c>
      <c r="B9" s="37" t="s">
        <v>59</v>
      </c>
      <c r="C9" s="38">
        <f>SUM(C10:C11)</f>
        <v>73013374</v>
      </c>
      <c r="D9" s="38">
        <f>SUM(D10:D11)</f>
        <v>73013374</v>
      </c>
      <c r="E9" s="38">
        <f>SUM(E10:E11)</f>
        <v>0</v>
      </c>
      <c r="F9" s="39">
        <f t="shared" si="0"/>
        <v>100</v>
      </c>
      <c r="G9" s="40"/>
    </row>
    <row r="10" spans="1:7" s="12" customFormat="1" ht="40.5" customHeight="1">
      <c r="A10" s="41">
        <v>1</v>
      </c>
      <c r="B10" s="42" t="s">
        <v>24</v>
      </c>
      <c r="C10" s="43">
        <v>22557990</v>
      </c>
      <c r="D10" s="43">
        <f>20131190+2426800</f>
        <v>22557990</v>
      </c>
      <c r="E10" s="43">
        <f>C10-D10</f>
        <v>0</v>
      </c>
      <c r="F10" s="44">
        <f t="shared" si="0"/>
        <v>100</v>
      </c>
      <c r="G10" s="45"/>
    </row>
    <row r="11" spans="1:7" s="12" customFormat="1">
      <c r="A11" s="41">
        <v>2</v>
      </c>
      <c r="B11" s="42" t="s">
        <v>25</v>
      </c>
      <c r="C11" s="43">
        <v>50455384</v>
      </c>
      <c r="D11" s="43">
        <f>5535048+9840857+35079479</f>
        <v>50455384</v>
      </c>
      <c r="E11" s="43">
        <f t="shared" ref="E11:E74" si="1">C11-D11</f>
        <v>0</v>
      </c>
      <c r="F11" s="44">
        <f t="shared" si="0"/>
        <v>100</v>
      </c>
      <c r="G11" s="45"/>
    </row>
    <row r="12" spans="1:7" s="12" customFormat="1">
      <c r="A12" s="36" t="s">
        <v>8</v>
      </c>
      <c r="B12" s="37" t="s">
        <v>60</v>
      </c>
      <c r="C12" s="38">
        <f>C13+C17+C21+C26+C28</f>
        <v>3248647109</v>
      </c>
      <c r="D12" s="38">
        <f>D13+D17+D21+D26+D28</f>
        <v>634548252</v>
      </c>
      <c r="E12" s="38">
        <f>E13+E17+E21+E26+E28</f>
        <v>2614098857</v>
      </c>
      <c r="F12" s="39">
        <f t="shared" si="0"/>
        <v>19.532692555065697</v>
      </c>
      <c r="G12" s="40"/>
    </row>
    <row r="13" spans="1:7" s="12" customFormat="1">
      <c r="A13" s="36">
        <v>1</v>
      </c>
      <c r="B13" s="37" t="s">
        <v>26</v>
      </c>
      <c r="C13" s="38">
        <f>SUM(C14:C16)</f>
        <v>1181837766</v>
      </c>
      <c r="D13" s="38">
        <f>SUM(D14:D16)</f>
        <v>238043662</v>
      </c>
      <c r="E13" s="38">
        <f>SUM(E14:E16)</f>
        <v>943794104</v>
      </c>
      <c r="F13" s="39">
        <f t="shared" si="0"/>
        <v>20.141822240600156</v>
      </c>
      <c r="G13" s="40"/>
    </row>
    <row r="14" spans="1:7" s="12" customFormat="1" ht="25.5">
      <c r="A14" s="41" t="s">
        <v>5</v>
      </c>
      <c r="B14" s="42" t="s">
        <v>27</v>
      </c>
      <c r="C14" s="43">
        <v>86380798</v>
      </c>
      <c r="D14" s="43">
        <v>5821133</v>
      </c>
      <c r="E14" s="43">
        <f t="shared" si="1"/>
        <v>80559665</v>
      </c>
      <c r="F14" s="44">
        <f t="shared" si="0"/>
        <v>6.7389201475077831</v>
      </c>
      <c r="G14" s="46" t="s">
        <v>437</v>
      </c>
    </row>
    <row r="15" spans="1:7" s="12" customFormat="1" ht="25.5">
      <c r="A15" s="41" t="s">
        <v>9</v>
      </c>
      <c r="B15" s="42" t="s">
        <v>28</v>
      </c>
      <c r="C15" s="43">
        <v>863234439</v>
      </c>
      <c r="D15" s="43"/>
      <c r="E15" s="43">
        <f t="shared" si="1"/>
        <v>863234439</v>
      </c>
      <c r="F15" s="44">
        <f t="shared" si="0"/>
        <v>0</v>
      </c>
      <c r="G15" s="46" t="s">
        <v>437</v>
      </c>
    </row>
    <row r="16" spans="1:7" s="12" customFormat="1">
      <c r="A16" s="41" t="s">
        <v>29</v>
      </c>
      <c r="B16" s="42" t="s">
        <v>30</v>
      </c>
      <c r="C16" s="43">
        <v>232222529</v>
      </c>
      <c r="D16" s="43">
        <v>232222529</v>
      </c>
      <c r="E16" s="43">
        <f t="shared" si="1"/>
        <v>0</v>
      </c>
      <c r="F16" s="44">
        <f t="shared" si="0"/>
        <v>100</v>
      </c>
      <c r="G16" s="45"/>
    </row>
    <row r="17" spans="1:7" s="12" customFormat="1">
      <c r="A17" s="36">
        <v>2</v>
      </c>
      <c r="B17" s="37" t="s">
        <v>31</v>
      </c>
      <c r="C17" s="38">
        <f>SUM(C18:C20)</f>
        <v>180036382</v>
      </c>
      <c r="D17" s="38">
        <f>SUM(D18:D20)</f>
        <v>180036382</v>
      </c>
      <c r="E17" s="38">
        <f>SUM(E18:E20)</f>
        <v>0</v>
      </c>
      <c r="F17" s="39">
        <f t="shared" si="0"/>
        <v>100</v>
      </c>
      <c r="G17" s="40"/>
    </row>
    <row r="18" spans="1:7" s="12" customFormat="1">
      <c r="A18" s="41" t="s">
        <v>7</v>
      </c>
      <c r="B18" s="42" t="s">
        <v>32</v>
      </c>
      <c r="C18" s="43">
        <v>88058676</v>
      </c>
      <c r="D18" s="43">
        <v>88058676</v>
      </c>
      <c r="E18" s="43">
        <f t="shared" si="1"/>
        <v>0</v>
      </c>
      <c r="F18" s="44">
        <f t="shared" si="0"/>
        <v>100</v>
      </c>
      <c r="G18" s="45"/>
    </row>
    <row r="19" spans="1:7" s="7" customFormat="1">
      <c r="A19" s="41" t="s">
        <v>6</v>
      </c>
      <c r="B19" s="42" t="s">
        <v>33</v>
      </c>
      <c r="C19" s="43">
        <v>38073252</v>
      </c>
      <c r="D19" s="43">
        <v>38073252</v>
      </c>
      <c r="E19" s="43">
        <f t="shared" si="1"/>
        <v>0</v>
      </c>
      <c r="F19" s="44">
        <f t="shared" si="0"/>
        <v>100</v>
      </c>
      <c r="G19" s="45"/>
    </row>
    <row r="20" spans="1:7" s="11" customFormat="1">
      <c r="A20" s="41" t="s">
        <v>34</v>
      </c>
      <c r="B20" s="42" t="s">
        <v>35</v>
      </c>
      <c r="C20" s="43">
        <v>53904454</v>
      </c>
      <c r="D20" s="43">
        <v>53904454</v>
      </c>
      <c r="E20" s="43">
        <f t="shared" si="1"/>
        <v>0</v>
      </c>
      <c r="F20" s="44">
        <f t="shared" si="0"/>
        <v>100</v>
      </c>
      <c r="G20" s="45"/>
    </row>
    <row r="21" spans="1:7" s="12" customFormat="1">
      <c r="A21" s="36">
        <v>3</v>
      </c>
      <c r="B21" s="37" t="s">
        <v>36</v>
      </c>
      <c r="C21" s="38">
        <f>SUM(C22:C25)</f>
        <v>105440448</v>
      </c>
      <c r="D21" s="38">
        <f>SUM(D22:D25)</f>
        <v>105440448</v>
      </c>
      <c r="E21" s="38">
        <f>SUM(E22:E25)</f>
        <v>0</v>
      </c>
      <c r="F21" s="39">
        <f t="shared" si="0"/>
        <v>100</v>
      </c>
      <c r="G21" s="40"/>
    </row>
    <row r="22" spans="1:7" s="12" customFormat="1">
      <c r="A22" s="41" t="s">
        <v>10</v>
      </c>
      <c r="B22" s="42" t="s">
        <v>37</v>
      </c>
      <c r="C22" s="43">
        <v>25906673</v>
      </c>
      <c r="D22" s="43">
        <v>25906673</v>
      </c>
      <c r="E22" s="43">
        <f t="shared" si="1"/>
        <v>0</v>
      </c>
      <c r="F22" s="44">
        <f t="shared" si="0"/>
        <v>100</v>
      </c>
      <c r="G22" s="45"/>
    </row>
    <row r="23" spans="1:7" s="12" customFormat="1" ht="31.5">
      <c r="A23" s="41" t="s">
        <v>38</v>
      </c>
      <c r="B23" s="42" t="s">
        <v>39</v>
      </c>
      <c r="C23" s="43">
        <v>8520648</v>
      </c>
      <c r="D23" s="43">
        <v>8520648</v>
      </c>
      <c r="E23" s="43">
        <f t="shared" si="1"/>
        <v>0</v>
      </c>
      <c r="F23" s="44">
        <f t="shared" si="0"/>
        <v>100</v>
      </c>
      <c r="G23" s="45"/>
    </row>
    <row r="24" spans="1:7" s="13" customFormat="1">
      <c r="A24" s="41" t="s">
        <v>40</v>
      </c>
      <c r="B24" s="42" t="s">
        <v>41</v>
      </c>
      <c r="C24" s="43">
        <v>57053427</v>
      </c>
      <c r="D24" s="43">
        <v>57053427</v>
      </c>
      <c r="E24" s="43">
        <f t="shared" si="1"/>
        <v>0</v>
      </c>
      <c r="F24" s="44">
        <f t="shared" si="0"/>
        <v>100</v>
      </c>
      <c r="G24" s="45"/>
    </row>
    <row r="25" spans="1:7" s="14" customFormat="1" ht="31.5">
      <c r="A25" s="41" t="s">
        <v>42</v>
      </c>
      <c r="B25" s="42" t="s">
        <v>43</v>
      </c>
      <c r="C25" s="43">
        <v>13959700</v>
      </c>
      <c r="D25" s="43">
        <f>6888350+7071350</f>
        <v>13959700</v>
      </c>
      <c r="E25" s="43">
        <f t="shared" si="1"/>
        <v>0</v>
      </c>
      <c r="F25" s="44">
        <f t="shared" si="0"/>
        <v>100</v>
      </c>
      <c r="G25" s="45"/>
    </row>
    <row r="26" spans="1:7" s="14" customFormat="1">
      <c r="A26" s="36">
        <v>4</v>
      </c>
      <c r="B26" s="37" t="s">
        <v>11</v>
      </c>
      <c r="C26" s="38">
        <f>C27</f>
        <v>30311277</v>
      </c>
      <c r="D26" s="38">
        <f>D27</f>
        <v>30311277</v>
      </c>
      <c r="E26" s="38">
        <f>E27</f>
        <v>0</v>
      </c>
      <c r="F26" s="39">
        <f t="shared" si="0"/>
        <v>100</v>
      </c>
      <c r="G26" s="40"/>
    </row>
    <row r="27" spans="1:7" s="14" customFormat="1">
      <c r="A27" s="41" t="s">
        <v>44</v>
      </c>
      <c r="B27" s="42" t="s">
        <v>45</v>
      </c>
      <c r="C27" s="43">
        <v>30311277</v>
      </c>
      <c r="D27" s="43">
        <v>30311277</v>
      </c>
      <c r="E27" s="43">
        <f t="shared" si="1"/>
        <v>0</v>
      </c>
      <c r="F27" s="44">
        <f t="shared" si="0"/>
        <v>100</v>
      </c>
      <c r="G27" s="45"/>
    </row>
    <row r="28" spans="1:7" s="11" customFormat="1">
      <c r="A28" s="36">
        <v>5</v>
      </c>
      <c r="B28" s="37" t="s">
        <v>12</v>
      </c>
      <c r="C28" s="38">
        <f>SUM(C29:C33)</f>
        <v>1751021236</v>
      </c>
      <c r="D28" s="38">
        <f>SUM(D29:D33)</f>
        <v>80716483</v>
      </c>
      <c r="E28" s="38">
        <f>SUM(E29:E33)</f>
        <v>1670304753</v>
      </c>
      <c r="F28" s="39">
        <f t="shared" si="0"/>
        <v>4.6096804162345411</v>
      </c>
      <c r="G28" s="40"/>
    </row>
    <row r="29" spans="1:7" s="12" customFormat="1" ht="25.5">
      <c r="A29" s="41" t="s">
        <v>46</v>
      </c>
      <c r="B29" s="47" t="s">
        <v>47</v>
      </c>
      <c r="C29" s="43">
        <v>352159152</v>
      </c>
      <c r="D29" s="43"/>
      <c r="E29" s="43">
        <f t="shared" si="1"/>
        <v>352159152</v>
      </c>
      <c r="F29" s="44">
        <f t="shared" si="0"/>
        <v>0</v>
      </c>
      <c r="G29" s="46" t="s">
        <v>437</v>
      </c>
    </row>
    <row r="30" spans="1:7" s="12" customFormat="1">
      <c r="A30" s="41" t="s">
        <v>48</v>
      </c>
      <c r="B30" s="47" t="s">
        <v>49</v>
      </c>
      <c r="C30" s="43">
        <v>80716483</v>
      </c>
      <c r="D30" s="43">
        <v>80716483</v>
      </c>
      <c r="E30" s="43">
        <f t="shared" si="1"/>
        <v>0</v>
      </c>
      <c r="F30" s="44">
        <f t="shared" si="0"/>
        <v>100</v>
      </c>
      <c r="G30" s="46"/>
    </row>
    <row r="31" spans="1:7" s="12" customFormat="1" ht="31.5">
      <c r="A31" s="41" t="s">
        <v>50</v>
      </c>
      <c r="B31" s="47" t="s">
        <v>51</v>
      </c>
      <c r="C31" s="43">
        <v>675850653</v>
      </c>
      <c r="D31" s="43"/>
      <c r="E31" s="43">
        <f t="shared" si="1"/>
        <v>675850653</v>
      </c>
      <c r="F31" s="44">
        <f t="shared" si="0"/>
        <v>0</v>
      </c>
      <c r="G31" s="46" t="s">
        <v>438</v>
      </c>
    </row>
    <row r="32" spans="1:7" s="12" customFormat="1" ht="38.25">
      <c r="A32" s="41" t="s">
        <v>52</v>
      </c>
      <c r="B32" s="42" t="s">
        <v>53</v>
      </c>
      <c r="C32" s="43">
        <v>158890698</v>
      </c>
      <c r="D32" s="43"/>
      <c r="E32" s="43">
        <f t="shared" si="1"/>
        <v>158890698</v>
      </c>
      <c r="F32" s="44">
        <f t="shared" si="0"/>
        <v>0</v>
      </c>
      <c r="G32" s="45" t="s">
        <v>439</v>
      </c>
    </row>
    <row r="33" spans="1:7" s="11" customFormat="1" ht="38.25">
      <c r="A33" s="41" t="s">
        <v>54</v>
      </c>
      <c r="B33" s="42" t="s">
        <v>55</v>
      </c>
      <c r="C33" s="43">
        <v>483404250</v>
      </c>
      <c r="D33" s="43"/>
      <c r="E33" s="43">
        <f t="shared" si="1"/>
        <v>483404250</v>
      </c>
      <c r="F33" s="44">
        <f t="shared" si="0"/>
        <v>0</v>
      </c>
      <c r="G33" s="45" t="s">
        <v>439</v>
      </c>
    </row>
    <row r="34" spans="1:7" s="17" customFormat="1">
      <c r="A34" s="31" t="s">
        <v>397</v>
      </c>
      <c r="B34" s="32" t="s">
        <v>61</v>
      </c>
      <c r="C34" s="33">
        <f>SUM(C35:C38)</f>
        <v>100800254957</v>
      </c>
      <c r="D34" s="33">
        <f>SUM(D35:D38)</f>
        <v>98753773085</v>
      </c>
      <c r="E34" s="33">
        <f>SUM(E35:E38)</f>
        <v>2046481872</v>
      </c>
      <c r="F34" s="34">
        <f t="shared" si="0"/>
        <v>97.969765182763666</v>
      </c>
      <c r="G34" s="35"/>
    </row>
    <row r="35" spans="1:7" s="12" customFormat="1" ht="38.25">
      <c r="A35" s="41">
        <v>1</v>
      </c>
      <c r="B35" s="48" t="s">
        <v>35</v>
      </c>
      <c r="C35" s="49">
        <v>1035446004</v>
      </c>
      <c r="D35" s="49"/>
      <c r="E35" s="49">
        <f t="shared" si="1"/>
        <v>1035446004</v>
      </c>
      <c r="F35" s="50">
        <f t="shared" si="0"/>
        <v>0</v>
      </c>
      <c r="G35" s="51" t="s">
        <v>441</v>
      </c>
    </row>
    <row r="36" spans="1:7" s="7" customFormat="1" ht="31.5">
      <c r="A36" s="41">
        <v>2</v>
      </c>
      <c r="B36" s="47" t="s">
        <v>62</v>
      </c>
      <c r="C36" s="52">
        <v>98001875423</v>
      </c>
      <c r="D36" s="52">
        <v>98001875423</v>
      </c>
      <c r="E36" s="52">
        <f t="shared" si="1"/>
        <v>0</v>
      </c>
      <c r="F36" s="53">
        <f t="shared" si="0"/>
        <v>100</v>
      </c>
      <c r="G36" s="46"/>
    </row>
    <row r="37" spans="1:7" s="12" customFormat="1" ht="31.5">
      <c r="A37" s="41">
        <v>3</v>
      </c>
      <c r="B37" s="47" t="s">
        <v>63</v>
      </c>
      <c r="C37" s="52">
        <v>751897662</v>
      </c>
      <c r="D37" s="52">
        <v>751897662</v>
      </c>
      <c r="E37" s="52">
        <f t="shared" si="1"/>
        <v>0</v>
      </c>
      <c r="F37" s="53">
        <f t="shared" si="0"/>
        <v>100</v>
      </c>
      <c r="G37" s="46"/>
    </row>
    <row r="38" spans="1:7" s="12" customFormat="1" ht="25.5">
      <c r="A38" s="41">
        <v>4</v>
      </c>
      <c r="B38" s="47" t="s">
        <v>64</v>
      </c>
      <c r="C38" s="52">
        <v>1011035868</v>
      </c>
      <c r="D38" s="52"/>
      <c r="E38" s="52">
        <f t="shared" si="1"/>
        <v>1011035868</v>
      </c>
      <c r="F38" s="53">
        <f t="shared" si="0"/>
        <v>0</v>
      </c>
      <c r="G38" s="46" t="s">
        <v>440</v>
      </c>
    </row>
    <row r="39" spans="1:7" s="7" customFormat="1">
      <c r="A39" s="31" t="s">
        <v>398</v>
      </c>
      <c r="B39" s="32" t="s">
        <v>65</v>
      </c>
      <c r="C39" s="33">
        <f>C40+C174+C193+C267+C336+C347</f>
        <v>123648242940.93137</v>
      </c>
      <c r="D39" s="33">
        <f>D40+D174+D193+D267+D336+D347</f>
        <v>28475267074</v>
      </c>
      <c r="E39" s="33">
        <f>E40+E174+E193+E267+E336+E347</f>
        <v>95172975866.931366</v>
      </c>
      <c r="F39" s="34">
        <f t="shared" si="0"/>
        <v>23.029253304960477</v>
      </c>
      <c r="G39" s="35"/>
    </row>
    <row r="40" spans="1:7" s="18" customFormat="1">
      <c r="A40" s="54" t="s">
        <v>3</v>
      </c>
      <c r="B40" s="55" t="s">
        <v>121</v>
      </c>
      <c r="C40" s="56">
        <f>C41+C86</f>
        <v>3367022005</v>
      </c>
      <c r="D40" s="56">
        <f>D41+D86</f>
        <v>1528036705</v>
      </c>
      <c r="E40" s="56">
        <f>E41+E86</f>
        <v>1838985300</v>
      </c>
      <c r="F40" s="57">
        <f t="shared" si="0"/>
        <v>45.382438924690071</v>
      </c>
      <c r="G40" s="58"/>
    </row>
    <row r="41" spans="1:7" s="14" customFormat="1">
      <c r="A41" s="59" t="s">
        <v>57</v>
      </c>
      <c r="B41" s="60" t="s">
        <v>213</v>
      </c>
      <c r="C41" s="61">
        <f>C42+C58</f>
        <v>3013870000</v>
      </c>
      <c r="D41" s="61">
        <f>D42+D58</f>
        <v>1271469000</v>
      </c>
      <c r="E41" s="61">
        <f>E42+E58</f>
        <v>1742401000</v>
      </c>
      <c r="F41" s="62">
        <f t="shared" si="0"/>
        <v>42.187254261132694</v>
      </c>
      <c r="G41" s="63"/>
    </row>
    <row r="42" spans="1:7" s="12" customFormat="1">
      <c r="A42" s="36">
        <v>1</v>
      </c>
      <c r="B42" s="37" t="s">
        <v>66</v>
      </c>
      <c r="C42" s="64">
        <f>C43+C45+C53+C55</f>
        <v>1700980000</v>
      </c>
      <c r="D42" s="64">
        <f>D43+D45+D53+D55</f>
        <v>608493000</v>
      </c>
      <c r="E42" s="64">
        <f>E43+E45+E53+E55</f>
        <v>1092487000</v>
      </c>
      <c r="F42" s="65">
        <f t="shared" si="0"/>
        <v>35.773083751719597</v>
      </c>
      <c r="G42" s="40"/>
    </row>
    <row r="43" spans="1:7" s="12" customFormat="1" ht="47.25">
      <c r="A43" s="66" t="s">
        <v>5</v>
      </c>
      <c r="B43" s="67" t="s">
        <v>68</v>
      </c>
      <c r="C43" s="64">
        <f>SUM(C44:C44)</f>
        <v>288963000</v>
      </c>
      <c r="D43" s="64">
        <f>SUM(D44:D44)</f>
        <v>0</v>
      </c>
      <c r="E43" s="64">
        <f>SUM(E44:E44)</f>
        <v>288963000</v>
      </c>
      <c r="F43" s="65">
        <f t="shared" si="0"/>
        <v>0</v>
      </c>
      <c r="G43" s="68"/>
    </row>
    <row r="44" spans="1:7" ht="38.25">
      <c r="A44" s="69" t="s">
        <v>69</v>
      </c>
      <c r="B44" s="70" t="s">
        <v>70</v>
      </c>
      <c r="C44" s="52">
        <v>288963000</v>
      </c>
      <c r="D44" s="52"/>
      <c r="E44" s="52">
        <f t="shared" si="1"/>
        <v>288963000</v>
      </c>
      <c r="F44" s="53">
        <f t="shared" si="0"/>
        <v>0</v>
      </c>
      <c r="G44" s="71" t="s">
        <v>466</v>
      </c>
    </row>
    <row r="45" spans="1:7" ht="46.5" customHeight="1">
      <c r="A45" s="72" t="s">
        <v>9</v>
      </c>
      <c r="B45" s="37" t="s">
        <v>71</v>
      </c>
      <c r="C45" s="64">
        <f>C46+C50+C51+C52</f>
        <v>803524000</v>
      </c>
      <c r="D45" s="64">
        <f>D46+D50+D51+D52</f>
        <v>0</v>
      </c>
      <c r="E45" s="64">
        <f>E46+E50+E51+E52</f>
        <v>803524000</v>
      </c>
      <c r="F45" s="65">
        <f t="shared" si="0"/>
        <v>0</v>
      </c>
      <c r="G45" s="128" t="s">
        <v>510</v>
      </c>
    </row>
    <row r="46" spans="1:7" s="12" customFormat="1" ht="63">
      <c r="A46" s="73" t="s">
        <v>69</v>
      </c>
      <c r="B46" s="42" t="s">
        <v>72</v>
      </c>
      <c r="C46" s="52">
        <f>SUM(C47:C49)</f>
        <v>327919000</v>
      </c>
      <c r="D46" s="52"/>
      <c r="E46" s="52">
        <f t="shared" si="1"/>
        <v>327919000</v>
      </c>
      <c r="F46" s="53">
        <f t="shared" si="0"/>
        <v>0</v>
      </c>
      <c r="G46" s="45"/>
    </row>
    <row r="47" spans="1:7" s="12" customFormat="1" ht="63">
      <c r="A47" s="41"/>
      <c r="B47" s="74" t="s">
        <v>73</v>
      </c>
      <c r="C47" s="75">
        <v>239507000</v>
      </c>
      <c r="D47" s="75"/>
      <c r="E47" s="75">
        <f t="shared" si="1"/>
        <v>239507000</v>
      </c>
      <c r="F47" s="76">
        <f t="shared" si="0"/>
        <v>0</v>
      </c>
      <c r="G47" s="77"/>
    </row>
    <row r="48" spans="1:7" s="12" customFormat="1" ht="31.5">
      <c r="A48" s="41"/>
      <c r="B48" s="74" t="s">
        <v>74</v>
      </c>
      <c r="C48" s="75">
        <v>8423000</v>
      </c>
      <c r="D48" s="75"/>
      <c r="E48" s="75">
        <f t="shared" si="1"/>
        <v>8423000</v>
      </c>
      <c r="F48" s="76">
        <f t="shared" si="0"/>
        <v>0</v>
      </c>
      <c r="G48" s="77"/>
    </row>
    <row r="49" spans="1:7" s="12" customFormat="1" ht="47.25">
      <c r="A49" s="41"/>
      <c r="B49" s="74" t="s">
        <v>75</v>
      </c>
      <c r="C49" s="75">
        <v>79989000</v>
      </c>
      <c r="D49" s="75"/>
      <c r="E49" s="75">
        <f t="shared" si="1"/>
        <v>79989000</v>
      </c>
      <c r="F49" s="76">
        <f t="shared" si="0"/>
        <v>0</v>
      </c>
      <c r="G49" s="77"/>
    </row>
    <row r="50" spans="1:7" s="11" customFormat="1" ht="47.25">
      <c r="A50" s="73" t="s">
        <v>69</v>
      </c>
      <c r="B50" s="42" t="s">
        <v>76</v>
      </c>
      <c r="C50" s="52">
        <v>74713000</v>
      </c>
      <c r="D50" s="52"/>
      <c r="E50" s="52">
        <f t="shared" si="1"/>
        <v>74713000</v>
      </c>
      <c r="F50" s="53">
        <f t="shared" si="0"/>
        <v>0</v>
      </c>
      <c r="G50" s="45"/>
    </row>
    <row r="51" spans="1:7" s="12" customFormat="1" ht="31.5">
      <c r="A51" s="73" t="s">
        <v>69</v>
      </c>
      <c r="B51" s="42" t="s">
        <v>77</v>
      </c>
      <c r="C51" s="52">
        <v>183195000</v>
      </c>
      <c r="D51" s="52"/>
      <c r="E51" s="52">
        <f t="shared" si="1"/>
        <v>183195000</v>
      </c>
      <c r="F51" s="53">
        <f t="shared" si="0"/>
        <v>0</v>
      </c>
      <c r="G51" s="45"/>
    </row>
    <row r="52" spans="1:7" ht="47.25">
      <c r="A52" s="73" t="s">
        <v>69</v>
      </c>
      <c r="B52" s="42" t="s">
        <v>78</v>
      </c>
      <c r="C52" s="52">
        <v>217697000</v>
      </c>
      <c r="D52" s="52"/>
      <c r="E52" s="52">
        <f t="shared" si="1"/>
        <v>217697000</v>
      </c>
      <c r="F52" s="53">
        <f t="shared" si="0"/>
        <v>0</v>
      </c>
      <c r="G52" s="45"/>
    </row>
    <row r="53" spans="1:7" ht="31.5">
      <c r="A53" s="36" t="s">
        <v>29</v>
      </c>
      <c r="B53" s="37" t="s">
        <v>79</v>
      </c>
      <c r="C53" s="64">
        <f>C54</f>
        <v>28698000</v>
      </c>
      <c r="D53" s="64">
        <f>D54</f>
        <v>28698000</v>
      </c>
      <c r="E53" s="64">
        <f>E54</f>
        <v>0</v>
      </c>
      <c r="F53" s="65">
        <f t="shared" si="0"/>
        <v>100</v>
      </c>
      <c r="G53" s="40"/>
    </row>
    <row r="54" spans="1:7" s="12" customFormat="1" ht="31.5">
      <c r="A54" s="73" t="s">
        <v>69</v>
      </c>
      <c r="B54" s="42" t="s">
        <v>80</v>
      </c>
      <c r="C54" s="52">
        <v>28698000</v>
      </c>
      <c r="D54" s="52">
        <v>28698000</v>
      </c>
      <c r="E54" s="52">
        <f t="shared" si="1"/>
        <v>0</v>
      </c>
      <c r="F54" s="53">
        <f t="shared" si="0"/>
        <v>100</v>
      </c>
      <c r="G54" s="45"/>
    </row>
    <row r="55" spans="1:7" s="12" customFormat="1" ht="31.5">
      <c r="A55" s="36" t="s">
        <v>400</v>
      </c>
      <c r="B55" s="37" t="s">
        <v>81</v>
      </c>
      <c r="C55" s="64">
        <f>SUM(C56:C57)</f>
        <v>579795000</v>
      </c>
      <c r="D55" s="64">
        <f>SUM(D56:D57)</f>
        <v>579795000</v>
      </c>
      <c r="E55" s="64">
        <f>SUM(E56:E57)</f>
        <v>0</v>
      </c>
      <c r="F55" s="65">
        <f t="shared" si="0"/>
        <v>100</v>
      </c>
      <c r="G55" s="40"/>
    </row>
    <row r="56" spans="1:7" s="12" customFormat="1" ht="31.5">
      <c r="A56" s="73" t="s">
        <v>69</v>
      </c>
      <c r="B56" s="42" t="s">
        <v>82</v>
      </c>
      <c r="C56" s="52">
        <v>363141000</v>
      </c>
      <c r="D56" s="52">
        <v>363141000</v>
      </c>
      <c r="E56" s="52">
        <f t="shared" si="1"/>
        <v>0</v>
      </c>
      <c r="F56" s="53">
        <f t="shared" si="0"/>
        <v>100</v>
      </c>
      <c r="G56" s="45"/>
    </row>
    <row r="57" spans="1:7" s="11" customFormat="1" ht="31.5">
      <c r="A57" s="73" t="s">
        <v>69</v>
      </c>
      <c r="B57" s="42" t="s">
        <v>83</v>
      </c>
      <c r="C57" s="52">
        <v>216654000</v>
      </c>
      <c r="D57" s="52">
        <v>216654000</v>
      </c>
      <c r="E57" s="52">
        <f t="shared" si="1"/>
        <v>0</v>
      </c>
      <c r="F57" s="53">
        <f t="shared" si="0"/>
        <v>100</v>
      </c>
      <c r="G57" s="45"/>
    </row>
    <row r="58" spans="1:7" s="11" customFormat="1">
      <c r="A58" s="36">
        <v>2</v>
      </c>
      <c r="B58" s="37" t="s">
        <v>84</v>
      </c>
      <c r="C58" s="64">
        <f>C59+C67+C72+C80</f>
        <v>1312890000</v>
      </c>
      <c r="D58" s="64">
        <f>D59+D67+D72+D80</f>
        <v>662976000</v>
      </c>
      <c r="E58" s="64">
        <f>E59+E67+E72+E80</f>
        <v>649914000</v>
      </c>
      <c r="F58" s="65">
        <f t="shared" si="0"/>
        <v>50.49745218563627</v>
      </c>
      <c r="G58" s="40"/>
    </row>
    <row r="59" spans="1:7" s="11" customFormat="1">
      <c r="A59" s="66" t="s">
        <v>7</v>
      </c>
      <c r="B59" s="67" t="s">
        <v>31</v>
      </c>
      <c r="C59" s="64">
        <f>C60+C63</f>
        <v>405081000</v>
      </c>
      <c r="D59" s="64">
        <f>D60+D63</f>
        <v>0</v>
      </c>
      <c r="E59" s="64">
        <f>E60+E63</f>
        <v>405081000</v>
      </c>
      <c r="F59" s="65">
        <f t="shared" si="0"/>
        <v>0</v>
      </c>
      <c r="G59" s="68"/>
    </row>
    <row r="60" spans="1:7" s="11" customFormat="1" ht="39" customHeight="1">
      <c r="A60" s="36" t="s">
        <v>195</v>
      </c>
      <c r="B60" s="37" t="s">
        <v>85</v>
      </c>
      <c r="C60" s="78">
        <f>C61+C62</f>
        <v>114972000</v>
      </c>
      <c r="D60" s="78">
        <f>D61+D62</f>
        <v>0</v>
      </c>
      <c r="E60" s="78">
        <f>E61+E62</f>
        <v>114972000</v>
      </c>
      <c r="F60" s="79">
        <f t="shared" si="0"/>
        <v>0</v>
      </c>
      <c r="G60" s="128" t="s">
        <v>392</v>
      </c>
    </row>
    <row r="61" spans="1:7" s="11" customFormat="1" ht="31.5">
      <c r="A61" s="69" t="s">
        <v>69</v>
      </c>
      <c r="B61" s="80" t="s">
        <v>86</v>
      </c>
      <c r="C61" s="49">
        <v>66099000</v>
      </c>
      <c r="D61" s="49"/>
      <c r="E61" s="49">
        <f t="shared" si="1"/>
        <v>66099000</v>
      </c>
      <c r="F61" s="50">
        <f t="shared" si="0"/>
        <v>0</v>
      </c>
      <c r="G61" s="81"/>
    </row>
    <row r="62" spans="1:7" s="11" customFormat="1" ht="78.75">
      <c r="A62" s="69" t="s">
        <v>69</v>
      </c>
      <c r="B62" s="42" t="s">
        <v>87</v>
      </c>
      <c r="C62" s="49">
        <v>48873000</v>
      </c>
      <c r="D62" s="49"/>
      <c r="E62" s="49">
        <f t="shared" si="1"/>
        <v>48873000</v>
      </c>
      <c r="F62" s="50">
        <f t="shared" si="0"/>
        <v>0</v>
      </c>
      <c r="G62" s="45"/>
    </row>
    <row r="63" spans="1:7" s="11" customFormat="1" ht="31.5">
      <c r="A63" s="36" t="s">
        <v>198</v>
      </c>
      <c r="B63" s="37" t="s">
        <v>88</v>
      </c>
      <c r="C63" s="78">
        <f>SUM(C64:C66)</f>
        <v>290109000</v>
      </c>
      <c r="D63" s="78">
        <f>SUM(D64:D66)</f>
        <v>0</v>
      </c>
      <c r="E63" s="78">
        <f>SUM(E64:E66)</f>
        <v>290109000</v>
      </c>
      <c r="F63" s="79">
        <f t="shared" si="0"/>
        <v>0</v>
      </c>
      <c r="G63" s="40"/>
    </row>
    <row r="64" spans="1:7" s="11" customFormat="1" ht="76.5">
      <c r="A64" s="69" t="s">
        <v>69</v>
      </c>
      <c r="B64" s="42" t="s">
        <v>89</v>
      </c>
      <c r="C64" s="49">
        <v>79090000</v>
      </c>
      <c r="D64" s="49"/>
      <c r="E64" s="49">
        <f t="shared" si="1"/>
        <v>79090000</v>
      </c>
      <c r="F64" s="50">
        <f t="shared" si="0"/>
        <v>0</v>
      </c>
      <c r="G64" s="45" t="s">
        <v>393</v>
      </c>
    </row>
    <row r="65" spans="1:7" s="11" customFormat="1" ht="51">
      <c r="A65" s="69" t="s">
        <v>69</v>
      </c>
      <c r="B65" s="42" t="s">
        <v>90</v>
      </c>
      <c r="C65" s="49">
        <v>196699000</v>
      </c>
      <c r="D65" s="49"/>
      <c r="E65" s="49">
        <f t="shared" si="1"/>
        <v>196699000</v>
      </c>
      <c r="F65" s="50">
        <f t="shared" si="0"/>
        <v>0</v>
      </c>
      <c r="G65" s="45" t="s">
        <v>394</v>
      </c>
    </row>
    <row r="66" spans="1:7" s="11" customFormat="1" ht="38.25">
      <c r="A66" s="69" t="s">
        <v>69</v>
      </c>
      <c r="B66" s="42" t="s">
        <v>91</v>
      </c>
      <c r="C66" s="49">
        <v>14320000</v>
      </c>
      <c r="D66" s="49"/>
      <c r="E66" s="49">
        <f t="shared" si="1"/>
        <v>14320000</v>
      </c>
      <c r="F66" s="50">
        <f t="shared" si="0"/>
        <v>0</v>
      </c>
      <c r="G66" s="45" t="s">
        <v>395</v>
      </c>
    </row>
    <row r="67" spans="1:7" s="11" customFormat="1">
      <c r="A67" s="66" t="s">
        <v>6</v>
      </c>
      <c r="B67" s="67" t="s">
        <v>26</v>
      </c>
      <c r="C67" s="64">
        <f>C68</f>
        <v>151984000</v>
      </c>
      <c r="D67" s="64">
        <f>D68</f>
        <v>151984000</v>
      </c>
      <c r="E67" s="64">
        <f>E68</f>
        <v>0</v>
      </c>
      <c r="F67" s="65">
        <f t="shared" si="0"/>
        <v>100</v>
      </c>
      <c r="G67" s="68"/>
    </row>
    <row r="68" spans="1:7" s="11" customFormat="1" ht="31.5">
      <c r="A68" s="36" t="s">
        <v>401</v>
      </c>
      <c r="B68" s="37" t="s">
        <v>93</v>
      </c>
      <c r="C68" s="78">
        <f>C69+C70+C71</f>
        <v>151984000</v>
      </c>
      <c r="D68" s="78">
        <f>D69+D70+D71</f>
        <v>151984000</v>
      </c>
      <c r="E68" s="78">
        <f>E69+E70+E71</f>
        <v>0</v>
      </c>
      <c r="F68" s="79">
        <f t="shared" si="0"/>
        <v>100</v>
      </c>
      <c r="G68" s="40"/>
    </row>
    <row r="69" spans="1:7" s="11" customFormat="1" ht="31.5">
      <c r="A69" s="69" t="s">
        <v>69</v>
      </c>
      <c r="B69" s="80" t="s">
        <v>94</v>
      </c>
      <c r="C69" s="49">
        <v>31055000</v>
      </c>
      <c r="D69" s="49">
        <v>31055000</v>
      </c>
      <c r="E69" s="49">
        <f t="shared" si="1"/>
        <v>0</v>
      </c>
      <c r="F69" s="50">
        <f t="shared" si="0"/>
        <v>100</v>
      </c>
      <c r="G69" s="81"/>
    </row>
    <row r="70" spans="1:7" s="11" customFormat="1" ht="31.5">
      <c r="A70" s="69" t="s">
        <v>69</v>
      </c>
      <c r="B70" s="42" t="s">
        <v>95</v>
      </c>
      <c r="C70" s="49">
        <v>43198000</v>
      </c>
      <c r="D70" s="49">
        <f>35351000+7847000</f>
        <v>43198000</v>
      </c>
      <c r="E70" s="49">
        <f t="shared" si="1"/>
        <v>0</v>
      </c>
      <c r="F70" s="50">
        <f t="shared" si="0"/>
        <v>100</v>
      </c>
      <c r="G70" s="45"/>
    </row>
    <row r="71" spans="1:7" s="11" customFormat="1" ht="31.5">
      <c r="A71" s="69" t="s">
        <v>69</v>
      </c>
      <c r="B71" s="42" t="s">
        <v>96</v>
      </c>
      <c r="C71" s="49">
        <v>77731000</v>
      </c>
      <c r="D71" s="49">
        <v>77731000</v>
      </c>
      <c r="E71" s="49">
        <f t="shared" si="1"/>
        <v>0</v>
      </c>
      <c r="F71" s="50">
        <f t="shared" si="0"/>
        <v>100</v>
      </c>
      <c r="G71" s="45"/>
    </row>
    <row r="72" spans="1:7" s="11" customFormat="1">
      <c r="A72" s="66" t="s">
        <v>34</v>
      </c>
      <c r="B72" s="67" t="s">
        <v>36</v>
      </c>
      <c r="C72" s="64">
        <f>C73+C74+C75+C76+C77</f>
        <v>316524000</v>
      </c>
      <c r="D72" s="64">
        <f>D73+D74+D75+D76+D77</f>
        <v>71754000</v>
      </c>
      <c r="E72" s="64">
        <f>E73+E74+E75+E76+E77</f>
        <v>244770000</v>
      </c>
      <c r="F72" s="65">
        <f t="shared" ref="F72:F135" si="2">D72/C72*100</f>
        <v>22.66937104295409</v>
      </c>
      <c r="G72" s="68"/>
    </row>
    <row r="73" spans="1:7" s="11" customFormat="1">
      <c r="A73" s="41" t="s">
        <v>69</v>
      </c>
      <c r="B73" s="82" t="s">
        <v>97</v>
      </c>
      <c r="C73" s="75">
        <v>71754000</v>
      </c>
      <c r="D73" s="75">
        <v>71754000</v>
      </c>
      <c r="E73" s="75">
        <f t="shared" si="1"/>
        <v>0</v>
      </c>
      <c r="F73" s="76">
        <f t="shared" si="2"/>
        <v>100</v>
      </c>
      <c r="G73" s="83"/>
    </row>
    <row r="74" spans="1:7" s="11" customFormat="1" ht="31.5">
      <c r="A74" s="41" t="s">
        <v>69</v>
      </c>
      <c r="B74" s="82" t="s">
        <v>98</v>
      </c>
      <c r="C74" s="75">
        <v>63703000</v>
      </c>
      <c r="D74" s="75"/>
      <c r="E74" s="75">
        <f t="shared" si="1"/>
        <v>63703000</v>
      </c>
      <c r="F74" s="76">
        <f t="shared" si="2"/>
        <v>0</v>
      </c>
      <c r="G74" s="83"/>
    </row>
    <row r="75" spans="1:7" s="11" customFormat="1" ht="31.5">
      <c r="A75" s="41" t="s">
        <v>69</v>
      </c>
      <c r="B75" s="82" t="s">
        <v>99</v>
      </c>
      <c r="C75" s="75">
        <v>105164000</v>
      </c>
      <c r="D75" s="75"/>
      <c r="E75" s="75">
        <f t="shared" ref="E75:E137" si="3">C75-D75</f>
        <v>105164000</v>
      </c>
      <c r="F75" s="76">
        <f t="shared" si="2"/>
        <v>0</v>
      </c>
      <c r="G75" s="83"/>
    </row>
    <row r="76" spans="1:7" s="11" customFormat="1" ht="31.5">
      <c r="A76" s="41" t="s">
        <v>69</v>
      </c>
      <c r="B76" s="82" t="s">
        <v>100</v>
      </c>
      <c r="C76" s="75">
        <v>32491000</v>
      </c>
      <c r="D76" s="75"/>
      <c r="E76" s="75">
        <f t="shared" si="3"/>
        <v>32491000</v>
      </c>
      <c r="F76" s="76">
        <f t="shared" si="2"/>
        <v>0</v>
      </c>
      <c r="G76" s="83"/>
    </row>
    <row r="77" spans="1:7" s="11" customFormat="1" ht="31.5">
      <c r="A77" s="41" t="s">
        <v>69</v>
      </c>
      <c r="B77" s="42" t="s">
        <v>101</v>
      </c>
      <c r="C77" s="75">
        <v>43412000</v>
      </c>
      <c r="D77" s="75"/>
      <c r="E77" s="75">
        <f t="shared" si="3"/>
        <v>43412000</v>
      </c>
      <c r="F77" s="76">
        <f t="shared" si="2"/>
        <v>0</v>
      </c>
      <c r="G77" s="45"/>
    </row>
    <row r="78" spans="1:7" s="11" customFormat="1">
      <c r="A78" s="41"/>
      <c r="B78" s="74" t="s">
        <v>102</v>
      </c>
      <c r="C78" s="75">
        <v>27597000</v>
      </c>
      <c r="D78" s="75"/>
      <c r="E78" s="75">
        <f t="shared" si="3"/>
        <v>27597000</v>
      </c>
      <c r="F78" s="76">
        <f t="shared" si="2"/>
        <v>0</v>
      </c>
      <c r="G78" s="77"/>
    </row>
    <row r="79" spans="1:7" s="11" customFormat="1">
      <c r="A79" s="41"/>
      <c r="B79" s="74" t="s">
        <v>103</v>
      </c>
      <c r="C79" s="75">
        <v>15815000</v>
      </c>
      <c r="D79" s="75"/>
      <c r="E79" s="75">
        <f t="shared" si="3"/>
        <v>15815000</v>
      </c>
      <c r="F79" s="76">
        <f t="shared" si="2"/>
        <v>0</v>
      </c>
      <c r="G79" s="77"/>
    </row>
    <row r="80" spans="1:7" s="11" customFormat="1">
      <c r="A80" s="66" t="s">
        <v>402</v>
      </c>
      <c r="B80" s="67" t="s">
        <v>11</v>
      </c>
      <c r="C80" s="64">
        <f>SUM(C81:C85)</f>
        <v>439301000</v>
      </c>
      <c r="D80" s="64">
        <f>SUM(D81:D85)</f>
        <v>439238000</v>
      </c>
      <c r="E80" s="64">
        <f>SUM(E81:E85)</f>
        <v>63000</v>
      </c>
      <c r="F80" s="65">
        <f t="shared" si="2"/>
        <v>99.985659035604286</v>
      </c>
      <c r="G80" s="68"/>
    </row>
    <row r="81" spans="1:7" s="11" customFormat="1" ht="31.5">
      <c r="A81" s="84" t="s">
        <v>69</v>
      </c>
      <c r="B81" s="70" t="s">
        <v>104</v>
      </c>
      <c r="C81" s="52">
        <v>72616000</v>
      </c>
      <c r="D81" s="52">
        <v>72616000</v>
      </c>
      <c r="E81" s="52">
        <f t="shared" si="3"/>
        <v>0</v>
      </c>
      <c r="F81" s="53">
        <f t="shared" si="2"/>
        <v>100</v>
      </c>
      <c r="G81" s="71"/>
    </row>
    <row r="82" spans="1:7" s="11" customFormat="1" ht="47.25">
      <c r="A82" s="84" t="s">
        <v>69</v>
      </c>
      <c r="B82" s="70" t="s">
        <v>105</v>
      </c>
      <c r="C82" s="52">
        <v>89422000</v>
      </c>
      <c r="D82" s="52">
        <v>89422000</v>
      </c>
      <c r="E82" s="52">
        <f t="shared" si="3"/>
        <v>0</v>
      </c>
      <c r="F82" s="53">
        <f t="shared" si="2"/>
        <v>100</v>
      </c>
      <c r="G82" s="71"/>
    </row>
    <row r="83" spans="1:7" s="11" customFormat="1">
      <c r="A83" s="84" t="s">
        <v>69</v>
      </c>
      <c r="B83" s="70" t="s">
        <v>106</v>
      </c>
      <c r="C83" s="52">
        <v>70864000</v>
      </c>
      <c r="D83" s="52">
        <v>70864000</v>
      </c>
      <c r="E83" s="52">
        <f t="shared" si="3"/>
        <v>0</v>
      </c>
      <c r="F83" s="53">
        <f t="shared" si="2"/>
        <v>100</v>
      </c>
      <c r="G83" s="71"/>
    </row>
    <row r="84" spans="1:7" s="11" customFormat="1" ht="25.5">
      <c r="A84" s="84" t="s">
        <v>69</v>
      </c>
      <c r="B84" s="70" t="s">
        <v>107</v>
      </c>
      <c r="C84" s="52">
        <v>67345000</v>
      </c>
      <c r="D84" s="52">
        <v>67282000</v>
      </c>
      <c r="E84" s="52">
        <f t="shared" si="3"/>
        <v>63000</v>
      </c>
      <c r="F84" s="53">
        <f t="shared" si="2"/>
        <v>99.906451852401815</v>
      </c>
      <c r="G84" s="71" t="s">
        <v>450</v>
      </c>
    </row>
    <row r="85" spans="1:7" s="11" customFormat="1">
      <c r="A85" s="84" t="s">
        <v>69</v>
      </c>
      <c r="B85" s="70" t="s">
        <v>108</v>
      </c>
      <c r="C85" s="52">
        <v>139054000</v>
      </c>
      <c r="D85" s="52">
        <v>139054000</v>
      </c>
      <c r="E85" s="52">
        <f t="shared" si="3"/>
        <v>0</v>
      </c>
      <c r="F85" s="53">
        <f t="shared" si="2"/>
        <v>100</v>
      </c>
      <c r="G85" s="71"/>
    </row>
    <row r="86" spans="1:7" s="19" customFormat="1">
      <c r="A86" s="85" t="s">
        <v>58</v>
      </c>
      <c r="B86" s="86" t="s">
        <v>122</v>
      </c>
      <c r="C86" s="87">
        <f>C87+C113</f>
        <v>353152005</v>
      </c>
      <c r="D86" s="87">
        <f>D87+D113</f>
        <v>256567705</v>
      </c>
      <c r="E86" s="87">
        <f>E87+E113</f>
        <v>96584300</v>
      </c>
      <c r="F86" s="88">
        <f t="shared" si="2"/>
        <v>72.650785318350373</v>
      </c>
      <c r="G86" s="89"/>
    </row>
    <row r="87" spans="1:7" s="11" customFormat="1">
      <c r="A87" s="36">
        <v>1</v>
      </c>
      <c r="B87" s="37" t="s">
        <v>123</v>
      </c>
      <c r="C87" s="90">
        <f>C88+C90+C92+C94+C99+C102</f>
        <v>120889000</v>
      </c>
      <c r="D87" s="90">
        <f>D88+D90+D92+D94+D99+D102</f>
        <v>75950000</v>
      </c>
      <c r="E87" s="90">
        <f>E88+E90+E92+E94+E99+E102</f>
        <v>44939000</v>
      </c>
      <c r="F87" s="91">
        <f t="shared" si="2"/>
        <v>62.826229020010096</v>
      </c>
      <c r="G87" s="40"/>
    </row>
    <row r="88" spans="1:7" s="11" customFormat="1">
      <c r="A88" s="41" t="s">
        <v>5</v>
      </c>
      <c r="B88" s="42" t="s">
        <v>125</v>
      </c>
      <c r="C88" s="43">
        <f>C89</f>
        <v>3473000</v>
      </c>
      <c r="D88" s="43">
        <f>D89</f>
        <v>0</v>
      </c>
      <c r="E88" s="43">
        <f>E89</f>
        <v>3473000</v>
      </c>
      <c r="F88" s="44">
        <f t="shared" si="2"/>
        <v>0</v>
      </c>
      <c r="G88" s="45"/>
    </row>
    <row r="89" spans="1:7" s="11" customFormat="1" ht="38.25">
      <c r="A89" s="41" t="s">
        <v>69</v>
      </c>
      <c r="B89" s="42" t="s">
        <v>126</v>
      </c>
      <c r="C89" s="43">
        <v>3473000</v>
      </c>
      <c r="D89" s="43"/>
      <c r="E89" s="43">
        <f t="shared" si="3"/>
        <v>3473000</v>
      </c>
      <c r="F89" s="44">
        <f t="shared" si="2"/>
        <v>0</v>
      </c>
      <c r="G89" s="45" t="s">
        <v>445</v>
      </c>
    </row>
    <row r="90" spans="1:7" s="12" customFormat="1">
      <c r="A90" s="41" t="s">
        <v>9</v>
      </c>
      <c r="B90" s="42" t="s">
        <v>127</v>
      </c>
      <c r="C90" s="43">
        <f>C91</f>
        <v>1313000</v>
      </c>
      <c r="D90" s="43">
        <f>D91</f>
        <v>1313000</v>
      </c>
      <c r="E90" s="43">
        <f>E91</f>
        <v>0</v>
      </c>
      <c r="F90" s="44">
        <f t="shared" si="2"/>
        <v>100</v>
      </c>
      <c r="G90" s="45"/>
    </row>
    <row r="91" spans="1:7" s="12" customFormat="1" ht="31.5">
      <c r="A91" s="41" t="s">
        <v>69</v>
      </c>
      <c r="B91" s="42" t="s">
        <v>128</v>
      </c>
      <c r="C91" s="43">
        <v>1313000</v>
      </c>
      <c r="D91" s="43">
        <v>1313000</v>
      </c>
      <c r="E91" s="43">
        <f t="shared" si="3"/>
        <v>0</v>
      </c>
      <c r="F91" s="44">
        <f t="shared" si="2"/>
        <v>100</v>
      </c>
      <c r="G91" s="45"/>
    </row>
    <row r="92" spans="1:7">
      <c r="A92" s="41" t="s">
        <v>29</v>
      </c>
      <c r="B92" s="42" t="s">
        <v>129</v>
      </c>
      <c r="C92" s="43">
        <f>C93</f>
        <v>23603000</v>
      </c>
      <c r="D92" s="43">
        <f>D93</f>
        <v>23603000</v>
      </c>
      <c r="E92" s="43">
        <f>E93</f>
        <v>0</v>
      </c>
      <c r="F92" s="44">
        <f t="shared" si="2"/>
        <v>100</v>
      </c>
      <c r="G92" s="45"/>
    </row>
    <row r="93" spans="1:7" s="12" customFormat="1" ht="47.25">
      <c r="A93" s="41" t="s">
        <v>69</v>
      </c>
      <c r="B93" s="42" t="s">
        <v>130</v>
      </c>
      <c r="C93" s="43">
        <v>23603000</v>
      </c>
      <c r="D93" s="43">
        <v>23603000</v>
      </c>
      <c r="E93" s="43">
        <f t="shared" si="3"/>
        <v>0</v>
      </c>
      <c r="F93" s="44">
        <f t="shared" si="2"/>
        <v>100</v>
      </c>
      <c r="G93" s="45" t="s">
        <v>446</v>
      </c>
    </row>
    <row r="94" spans="1:7" s="12" customFormat="1">
      <c r="A94" s="41" t="s">
        <v>400</v>
      </c>
      <c r="B94" s="42" t="s">
        <v>131</v>
      </c>
      <c r="C94" s="43">
        <f>SUM(C95:C98)</f>
        <v>51034000</v>
      </c>
      <c r="D94" s="43">
        <f>SUM(D95:D98)</f>
        <v>51034000</v>
      </c>
      <c r="E94" s="43">
        <f>SUM(E95:E98)</f>
        <v>0</v>
      </c>
      <c r="F94" s="44">
        <f t="shared" si="2"/>
        <v>100</v>
      </c>
      <c r="G94" s="45"/>
    </row>
    <row r="95" spans="1:7" s="12" customFormat="1" ht="47.25">
      <c r="A95" s="41" t="s">
        <v>69</v>
      </c>
      <c r="B95" s="42" t="s">
        <v>132</v>
      </c>
      <c r="C95" s="43">
        <v>10118000</v>
      </c>
      <c r="D95" s="43">
        <v>10118000</v>
      </c>
      <c r="E95" s="43">
        <f t="shared" si="3"/>
        <v>0</v>
      </c>
      <c r="F95" s="44">
        <f t="shared" si="2"/>
        <v>100</v>
      </c>
      <c r="G95" s="45"/>
    </row>
    <row r="96" spans="1:7" s="12" customFormat="1" ht="31.5">
      <c r="A96" s="41" t="s">
        <v>69</v>
      </c>
      <c r="B96" s="42" t="s">
        <v>133</v>
      </c>
      <c r="C96" s="43">
        <v>18682000</v>
      </c>
      <c r="D96" s="43">
        <f>13567000+5115000</f>
        <v>18682000</v>
      </c>
      <c r="E96" s="43">
        <f t="shared" si="3"/>
        <v>0</v>
      </c>
      <c r="F96" s="44">
        <f t="shared" si="2"/>
        <v>100</v>
      </c>
      <c r="G96" s="45"/>
    </row>
    <row r="97" spans="1:7" s="12" customFormat="1" ht="63">
      <c r="A97" s="41" t="s">
        <v>69</v>
      </c>
      <c r="B97" s="42" t="s">
        <v>134</v>
      </c>
      <c r="C97" s="43">
        <v>12737000</v>
      </c>
      <c r="D97" s="43">
        <v>12737000</v>
      </c>
      <c r="E97" s="43">
        <f t="shared" si="3"/>
        <v>0</v>
      </c>
      <c r="F97" s="44">
        <f t="shared" si="2"/>
        <v>100</v>
      </c>
      <c r="G97" s="45"/>
    </row>
    <row r="98" spans="1:7" s="12" customFormat="1">
      <c r="A98" s="41" t="s">
        <v>69</v>
      </c>
      <c r="B98" s="42" t="s">
        <v>135</v>
      </c>
      <c r="C98" s="43">
        <v>9497000</v>
      </c>
      <c r="D98" s="43">
        <v>9497000</v>
      </c>
      <c r="E98" s="43">
        <f t="shared" si="3"/>
        <v>0</v>
      </c>
      <c r="F98" s="44">
        <f t="shared" si="2"/>
        <v>100</v>
      </c>
      <c r="G98" s="45"/>
    </row>
    <row r="99" spans="1:7" s="12" customFormat="1" ht="38.25">
      <c r="A99" s="41" t="s">
        <v>403</v>
      </c>
      <c r="B99" s="42" t="s">
        <v>136</v>
      </c>
      <c r="C99" s="92">
        <f>C100+C101</f>
        <v>14622000</v>
      </c>
      <c r="D99" s="92">
        <f>D100+D101</f>
        <v>0</v>
      </c>
      <c r="E99" s="92">
        <f>E100+E101</f>
        <v>14622000</v>
      </c>
      <c r="F99" s="93">
        <f t="shared" si="2"/>
        <v>0</v>
      </c>
      <c r="G99" s="45" t="s">
        <v>447</v>
      </c>
    </row>
    <row r="100" spans="1:7" s="12" customFormat="1" ht="47.25">
      <c r="A100" s="41" t="s">
        <v>69</v>
      </c>
      <c r="B100" s="42" t="s">
        <v>137</v>
      </c>
      <c r="C100" s="43">
        <v>9133000</v>
      </c>
      <c r="D100" s="43"/>
      <c r="E100" s="43">
        <f t="shared" si="3"/>
        <v>9133000</v>
      </c>
      <c r="F100" s="44">
        <f t="shared" si="2"/>
        <v>0</v>
      </c>
      <c r="G100" s="45"/>
    </row>
    <row r="101" spans="1:7" s="12" customFormat="1" ht="31.5">
      <c r="A101" s="41" t="s">
        <v>69</v>
      </c>
      <c r="B101" s="42" t="s">
        <v>138</v>
      </c>
      <c r="C101" s="43">
        <v>5489000</v>
      </c>
      <c r="D101" s="43"/>
      <c r="E101" s="43">
        <f t="shared" si="3"/>
        <v>5489000</v>
      </c>
      <c r="F101" s="44">
        <f t="shared" si="2"/>
        <v>0</v>
      </c>
      <c r="G101" s="45"/>
    </row>
    <row r="102" spans="1:7" s="12" customFormat="1" ht="47.25">
      <c r="A102" s="41" t="s">
        <v>404</v>
      </c>
      <c r="B102" s="42" t="s">
        <v>139</v>
      </c>
      <c r="C102" s="92">
        <f>C103+C104+C105+C106+C110+C112</f>
        <v>26844000</v>
      </c>
      <c r="D102" s="92">
        <f>D103+D104+D105+D106+D110+D112</f>
        <v>0</v>
      </c>
      <c r="E102" s="92">
        <f>E103+E104+E105+E106+E110+E112</f>
        <v>26844000</v>
      </c>
      <c r="F102" s="93">
        <f t="shared" si="2"/>
        <v>0</v>
      </c>
      <c r="G102" s="45" t="s">
        <v>510</v>
      </c>
    </row>
    <row r="103" spans="1:7" s="11" customFormat="1" ht="63">
      <c r="A103" s="41" t="s">
        <v>69</v>
      </c>
      <c r="B103" s="42" t="s">
        <v>140</v>
      </c>
      <c r="C103" s="92">
        <v>4388000</v>
      </c>
      <c r="D103" s="92"/>
      <c r="E103" s="92">
        <f t="shared" si="3"/>
        <v>4388000</v>
      </c>
      <c r="F103" s="93">
        <f t="shared" si="2"/>
        <v>0</v>
      </c>
      <c r="G103" s="45"/>
    </row>
    <row r="104" spans="1:7" s="11" customFormat="1" ht="31.5">
      <c r="A104" s="41" t="s">
        <v>69</v>
      </c>
      <c r="B104" s="42" t="s">
        <v>141</v>
      </c>
      <c r="C104" s="92">
        <v>5922000</v>
      </c>
      <c r="D104" s="92"/>
      <c r="E104" s="92">
        <f t="shared" si="3"/>
        <v>5922000</v>
      </c>
      <c r="F104" s="93">
        <f t="shared" si="2"/>
        <v>0</v>
      </c>
      <c r="G104" s="45"/>
    </row>
    <row r="105" spans="1:7" s="11" customFormat="1" ht="47.25">
      <c r="A105" s="41" t="s">
        <v>69</v>
      </c>
      <c r="B105" s="42" t="s">
        <v>142</v>
      </c>
      <c r="C105" s="92">
        <v>3694000</v>
      </c>
      <c r="D105" s="92"/>
      <c r="E105" s="92">
        <f t="shared" si="3"/>
        <v>3694000</v>
      </c>
      <c r="F105" s="93">
        <f t="shared" si="2"/>
        <v>0</v>
      </c>
      <c r="G105" s="45"/>
    </row>
    <row r="106" spans="1:7" s="11" customFormat="1" ht="47.25">
      <c r="A106" s="41" t="s">
        <v>69</v>
      </c>
      <c r="B106" s="42" t="s">
        <v>143</v>
      </c>
      <c r="C106" s="92">
        <v>4227000</v>
      </c>
      <c r="D106" s="92"/>
      <c r="E106" s="92">
        <f t="shared" si="3"/>
        <v>4227000</v>
      </c>
      <c r="F106" s="93">
        <f t="shared" si="2"/>
        <v>0</v>
      </c>
      <c r="G106" s="45"/>
    </row>
    <row r="107" spans="1:7" s="11" customFormat="1" ht="47.25">
      <c r="A107" s="41" t="s">
        <v>69</v>
      </c>
      <c r="B107" s="94" t="s">
        <v>144</v>
      </c>
      <c r="C107" s="92">
        <v>2294000</v>
      </c>
      <c r="D107" s="92"/>
      <c r="E107" s="92">
        <f t="shared" si="3"/>
        <v>2294000</v>
      </c>
      <c r="F107" s="93">
        <f t="shared" si="2"/>
        <v>0</v>
      </c>
      <c r="G107" s="95"/>
    </row>
    <row r="108" spans="1:7" s="11" customFormat="1" ht="47.25">
      <c r="A108" s="41" t="s">
        <v>69</v>
      </c>
      <c r="B108" s="94" t="s">
        <v>145</v>
      </c>
      <c r="C108" s="92">
        <v>1933000</v>
      </c>
      <c r="D108" s="92"/>
      <c r="E108" s="92">
        <f t="shared" si="3"/>
        <v>1933000</v>
      </c>
      <c r="F108" s="93">
        <f t="shared" si="2"/>
        <v>0</v>
      </c>
      <c r="G108" s="95"/>
    </row>
    <row r="109" spans="1:7" s="11" customFormat="1" ht="47.25">
      <c r="A109" s="41" t="s">
        <v>69</v>
      </c>
      <c r="B109" s="42" t="s">
        <v>146</v>
      </c>
      <c r="C109" s="43"/>
      <c r="D109" s="43"/>
      <c r="E109" s="43">
        <f t="shared" si="3"/>
        <v>0</v>
      </c>
      <c r="F109" s="44"/>
      <c r="G109" s="45"/>
    </row>
    <row r="110" spans="1:7" s="11" customFormat="1">
      <c r="A110" s="41" t="s">
        <v>69</v>
      </c>
      <c r="B110" s="82" t="s">
        <v>147</v>
      </c>
      <c r="C110" s="43">
        <v>3411000</v>
      </c>
      <c r="D110" s="43"/>
      <c r="E110" s="43">
        <f t="shared" si="3"/>
        <v>3411000</v>
      </c>
      <c r="F110" s="44">
        <f t="shared" si="2"/>
        <v>0</v>
      </c>
      <c r="G110" s="83"/>
    </row>
    <row r="111" spans="1:7" s="11" customFormat="1" ht="47.25">
      <c r="A111" s="41" t="s">
        <v>69</v>
      </c>
      <c r="B111" s="42" t="s">
        <v>148</v>
      </c>
      <c r="C111" s="43"/>
      <c r="D111" s="43"/>
      <c r="E111" s="43">
        <f t="shared" si="3"/>
        <v>0</v>
      </c>
      <c r="F111" s="44"/>
      <c r="G111" s="45"/>
    </row>
    <row r="112" spans="1:7" s="11" customFormat="1" ht="63">
      <c r="A112" s="41" t="s">
        <v>69</v>
      </c>
      <c r="B112" s="82" t="s">
        <v>149</v>
      </c>
      <c r="C112" s="43">
        <v>5202000</v>
      </c>
      <c r="D112" s="43"/>
      <c r="E112" s="43">
        <f t="shared" si="3"/>
        <v>5202000</v>
      </c>
      <c r="F112" s="44">
        <f t="shared" si="2"/>
        <v>0</v>
      </c>
      <c r="G112" s="83"/>
    </row>
    <row r="113" spans="1:7" s="11" customFormat="1">
      <c r="A113" s="36">
        <v>2</v>
      </c>
      <c r="B113" s="37" t="s">
        <v>150</v>
      </c>
      <c r="C113" s="90">
        <f>C114+C141+C152+C166</f>
        <v>232263005</v>
      </c>
      <c r="D113" s="90">
        <f>D114+D141+D152+D166</f>
        <v>180617705</v>
      </c>
      <c r="E113" s="90">
        <f>E114+E141+E152+E166</f>
        <v>51645300</v>
      </c>
      <c r="F113" s="91">
        <f t="shared" si="2"/>
        <v>77.764302153931055</v>
      </c>
      <c r="G113" s="40"/>
    </row>
    <row r="114" spans="1:7" s="11" customFormat="1">
      <c r="A114" s="36" t="s">
        <v>7</v>
      </c>
      <c r="B114" s="37" t="s">
        <v>26</v>
      </c>
      <c r="C114" s="90">
        <f>C115+C120+C123+C128</f>
        <v>50663000</v>
      </c>
      <c r="D114" s="90">
        <f>D115+D120+D123+D128</f>
        <v>50663000</v>
      </c>
      <c r="E114" s="90">
        <f>E115+E120+E123+E128</f>
        <v>0</v>
      </c>
      <c r="F114" s="91">
        <f t="shared" si="2"/>
        <v>100</v>
      </c>
      <c r="G114" s="40"/>
    </row>
    <row r="115" spans="1:7" s="11" customFormat="1" ht="31.5">
      <c r="A115" s="41" t="s">
        <v>195</v>
      </c>
      <c r="B115" s="82" t="s">
        <v>151</v>
      </c>
      <c r="C115" s="43">
        <f>C116+C118</f>
        <v>9936000</v>
      </c>
      <c r="D115" s="43">
        <f>D116+D118</f>
        <v>9936000</v>
      </c>
      <c r="E115" s="43">
        <f>E116+E118</f>
        <v>0</v>
      </c>
      <c r="F115" s="44">
        <f t="shared" si="2"/>
        <v>100</v>
      </c>
      <c r="G115" s="83"/>
    </row>
    <row r="116" spans="1:7" s="12" customFormat="1" ht="63">
      <c r="A116" s="41" t="s">
        <v>69</v>
      </c>
      <c r="B116" s="82" t="s">
        <v>152</v>
      </c>
      <c r="C116" s="43">
        <f>C117</f>
        <v>5628000</v>
      </c>
      <c r="D116" s="43">
        <v>5628000</v>
      </c>
      <c r="E116" s="43">
        <f t="shared" si="3"/>
        <v>0</v>
      </c>
      <c r="F116" s="44">
        <f t="shared" si="2"/>
        <v>100</v>
      </c>
      <c r="G116" s="83"/>
    </row>
    <row r="117" spans="1:7" s="12" customFormat="1">
      <c r="A117" s="41" t="s">
        <v>153</v>
      </c>
      <c r="B117" s="42" t="s">
        <v>154</v>
      </c>
      <c r="C117" s="43">
        <v>5628000</v>
      </c>
      <c r="D117" s="43">
        <v>5628000</v>
      </c>
      <c r="E117" s="43">
        <f t="shared" si="3"/>
        <v>0</v>
      </c>
      <c r="F117" s="44">
        <f t="shared" si="2"/>
        <v>100</v>
      </c>
      <c r="G117" s="45"/>
    </row>
    <row r="118" spans="1:7" s="11" customFormat="1" ht="47.25">
      <c r="A118" s="41" t="s">
        <v>69</v>
      </c>
      <c r="B118" s="82" t="s">
        <v>155</v>
      </c>
      <c r="C118" s="43">
        <f>C119</f>
        <v>4308000</v>
      </c>
      <c r="D118" s="43">
        <v>4308000</v>
      </c>
      <c r="E118" s="43">
        <f t="shared" si="3"/>
        <v>0</v>
      </c>
      <c r="F118" s="44">
        <f t="shared" si="2"/>
        <v>100</v>
      </c>
      <c r="G118" s="83"/>
    </row>
    <row r="119" spans="1:7" s="11" customFormat="1">
      <c r="A119" s="41" t="s">
        <v>153</v>
      </c>
      <c r="B119" s="42" t="s">
        <v>154</v>
      </c>
      <c r="C119" s="43">
        <v>4308000</v>
      </c>
      <c r="D119" s="43">
        <v>4308000</v>
      </c>
      <c r="E119" s="43">
        <f t="shared" si="3"/>
        <v>0</v>
      </c>
      <c r="F119" s="44">
        <f t="shared" si="2"/>
        <v>100</v>
      </c>
      <c r="G119" s="45"/>
    </row>
    <row r="120" spans="1:7" s="11" customFormat="1">
      <c r="A120" s="41" t="s">
        <v>198</v>
      </c>
      <c r="B120" s="82" t="s">
        <v>156</v>
      </c>
      <c r="C120" s="43">
        <f>C121</f>
        <v>3118000</v>
      </c>
      <c r="D120" s="43">
        <f>D121</f>
        <v>3118000</v>
      </c>
      <c r="E120" s="43">
        <f>E121</f>
        <v>0</v>
      </c>
      <c r="F120" s="44">
        <f t="shared" si="2"/>
        <v>100</v>
      </c>
      <c r="G120" s="83"/>
    </row>
    <row r="121" spans="1:7" s="11" customFormat="1" ht="47.25">
      <c r="A121" s="41" t="s">
        <v>69</v>
      </c>
      <c r="B121" s="42" t="s">
        <v>157</v>
      </c>
      <c r="C121" s="43">
        <f>C122</f>
        <v>3118000</v>
      </c>
      <c r="D121" s="43">
        <v>3118000</v>
      </c>
      <c r="E121" s="43">
        <f t="shared" si="3"/>
        <v>0</v>
      </c>
      <c r="F121" s="44">
        <f t="shared" si="2"/>
        <v>100</v>
      </c>
      <c r="G121" s="45"/>
    </row>
    <row r="122" spans="1:7" s="11" customFormat="1">
      <c r="A122" s="41"/>
      <c r="B122" s="82" t="s">
        <v>154</v>
      </c>
      <c r="C122" s="43">
        <v>3118000</v>
      </c>
      <c r="D122" s="43">
        <v>3118000</v>
      </c>
      <c r="E122" s="43">
        <f t="shared" si="3"/>
        <v>0</v>
      </c>
      <c r="F122" s="44">
        <f t="shared" si="2"/>
        <v>100</v>
      </c>
      <c r="G122" s="83"/>
    </row>
    <row r="123" spans="1:7" s="11" customFormat="1">
      <c r="A123" s="41" t="s">
        <v>202</v>
      </c>
      <c r="B123" s="42" t="s">
        <v>158</v>
      </c>
      <c r="C123" s="43">
        <f>C124+C126</f>
        <v>8162000</v>
      </c>
      <c r="D123" s="43">
        <f>D124+D126</f>
        <v>8162000</v>
      </c>
      <c r="E123" s="43">
        <f>E124+E126</f>
        <v>0</v>
      </c>
      <c r="F123" s="44">
        <f t="shared" si="2"/>
        <v>100</v>
      </c>
      <c r="G123" s="45"/>
    </row>
    <row r="124" spans="1:7" s="7" customFormat="1" ht="47.25">
      <c r="A124" s="41" t="s">
        <v>69</v>
      </c>
      <c r="B124" s="42" t="s">
        <v>159</v>
      </c>
      <c r="C124" s="43">
        <f>C125</f>
        <v>4543000</v>
      </c>
      <c r="D124" s="43">
        <v>4543000</v>
      </c>
      <c r="E124" s="43">
        <f t="shared" si="3"/>
        <v>0</v>
      </c>
      <c r="F124" s="44">
        <f t="shared" si="2"/>
        <v>100</v>
      </c>
      <c r="G124" s="45"/>
    </row>
    <row r="125" spans="1:7" s="7" customFormat="1">
      <c r="A125" s="41" t="s">
        <v>153</v>
      </c>
      <c r="B125" s="42" t="s">
        <v>154</v>
      </c>
      <c r="C125" s="43">
        <v>4543000</v>
      </c>
      <c r="D125" s="43">
        <v>4543000</v>
      </c>
      <c r="E125" s="43">
        <f t="shared" si="3"/>
        <v>0</v>
      </c>
      <c r="F125" s="44">
        <f t="shared" si="2"/>
        <v>100</v>
      </c>
      <c r="G125" s="45"/>
    </row>
    <row r="126" spans="1:7" s="11" customFormat="1" ht="31.5">
      <c r="A126" s="41" t="s">
        <v>69</v>
      </c>
      <c r="B126" s="82" t="s">
        <v>160</v>
      </c>
      <c r="C126" s="43">
        <f>C127</f>
        <v>3619000</v>
      </c>
      <c r="D126" s="43">
        <v>3619000</v>
      </c>
      <c r="E126" s="43">
        <f t="shared" si="3"/>
        <v>0</v>
      </c>
      <c r="F126" s="44">
        <f t="shared" si="2"/>
        <v>100</v>
      </c>
      <c r="G126" s="83"/>
    </row>
    <row r="127" spans="1:7" s="11" customFormat="1">
      <c r="A127" s="41" t="s">
        <v>153</v>
      </c>
      <c r="B127" s="42" t="s">
        <v>154</v>
      </c>
      <c r="C127" s="43">
        <v>3619000</v>
      </c>
      <c r="D127" s="43">
        <v>3619000</v>
      </c>
      <c r="E127" s="43">
        <f t="shared" si="3"/>
        <v>0</v>
      </c>
      <c r="F127" s="44">
        <f t="shared" si="2"/>
        <v>100</v>
      </c>
      <c r="G127" s="45"/>
    </row>
    <row r="128" spans="1:7" s="11" customFormat="1">
      <c r="A128" s="41" t="s">
        <v>207</v>
      </c>
      <c r="B128" s="42" t="s">
        <v>161</v>
      </c>
      <c r="C128" s="43">
        <f>C129+C132+C135+C138</f>
        <v>29447000</v>
      </c>
      <c r="D128" s="43">
        <f>D129+D132+D135+D138</f>
        <v>29447000</v>
      </c>
      <c r="E128" s="43">
        <f>E129+E132+E135+E138</f>
        <v>0</v>
      </c>
      <c r="F128" s="44">
        <f t="shared" si="2"/>
        <v>100</v>
      </c>
      <c r="G128" s="45"/>
    </row>
    <row r="129" spans="1:7" s="11" customFormat="1" ht="31.5">
      <c r="A129" s="41" t="s">
        <v>69</v>
      </c>
      <c r="B129" s="42" t="s">
        <v>162</v>
      </c>
      <c r="C129" s="43">
        <f>C130+C131</f>
        <v>8246000</v>
      </c>
      <c r="D129" s="43">
        <f>D130+D131</f>
        <v>8246000</v>
      </c>
      <c r="E129" s="43">
        <f>E130+E131</f>
        <v>0</v>
      </c>
      <c r="F129" s="44">
        <f t="shared" si="2"/>
        <v>100</v>
      </c>
      <c r="G129" s="45"/>
    </row>
    <row r="130" spans="1:7" s="11" customFormat="1">
      <c r="A130" s="41" t="s">
        <v>153</v>
      </c>
      <c r="B130" s="42" t="s">
        <v>163</v>
      </c>
      <c r="C130" s="43">
        <v>5969000</v>
      </c>
      <c r="D130" s="43">
        <v>5969000</v>
      </c>
      <c r="E130" s="43">
        <f t="shared" si="3"/>
        <v>0</v>
      </c>
      <c r="F130" s="44">
        <f t="shared" si="2"/>
        <v>100</v>
      </c>
      <c r="G130" s="45"/>
    </row>
    <row r="131" spans="1:7" s="11" customFormat="1" ht="31.5">
      <c r="A131" s="41" t="s">
        <v>153</v>
      </c>
      <c r="B131" s="42" t="s">
        <v>164</v>
      </c>
      <c r="C131" s="43">
        <v>2277000</v>
      </c>
      <c r="D131" s="43">
        <v>2277000</v>
      </c>
      <c r="E131" s="43">
        <f t="shared" si="3"/>
        <v>0</v>
      </c>
      <c r="F131" s="44">
        <f t="shared" si="2"/>
        <v>100</v>
      </c>
      <c r="G131" s="45"/>
    </row>
    <row r="132" spans="1:7" s="11" customFormat="1" ht="31.5">
      <c r="A132" s="41" t="s">
        <v>69</v>
      </c>
      <c r="B132" s="42" t="s">
        <v>165</v>
      </c>
      <c r="C132" s="43">
        <f>C133+C134</f>
        <v>7736000</v>
      </c>
      <c r="D132" s="43">
        <f>D133+D134</f>
        <v>7736000</v>
      </c>
      <c r="E132" s="43">
        <f>E133+E134</f>
        <v>0</v>
      </c>
      <c r="F132" s="44">
        <f t="shared" si="2"/>
        <v>100</v>
      </c>
      <c r="G132" s="45"/>
    </row>
    <row r="133" spans="1:7" s="11" customFormat="1">
      <c r="A133" s="41" t="s">
        <v>153</v>
      </c>
      <c r="B133" s="42" t="s">
        <v>163</v>
      </c>
      <c r="C133" s="43">
        <v>5492000</v>
      </c>
      <c r="D133" s="43">
        <v>5492000</v>
      </c>
      <c r="E133" s="43">
        <f t="shared" si="3"/>
        <v>0</v>
      </c>
      <c r="F133" s="44">
        <f t="shared" si="2"/>
        <v>100</v>
      </c>
      <c r="G133" s="45"/>
    </row>
    <row r="134" spans="1:7" s="11" customFormat="1" ht="31.5">
      <c r="A134" s="41" t="s">
        <v>153</v>
      </c>
      <c r="B134" s="42" t="s">
        <v>164</v>
      </c>
      <c r="C134" s="43">
        <v>2244000</v>
      </c>
      <c r="D134" s="43">
        <v>2244000</v>
      </c>
      <c r="E134" s="43">
        <f t="shared" si="3"/>
        <v>0</v>
      </c>
      <c r="F134" s="44">
        <f t="shared" si="2"/>
        <v>100</v>
      </c>
      <c r="G134" s="45"/>
    </row>
    <row r="135" spans="1:7" s="11" customFormat="1" ht="31.5">
      <c r="A135" s="41" t="s">
        <v>69</v>
      </c>
      <c r="B135" s="82" t="s">
        <v>166</v>
      </c>
      <c r="C135" s="43">
        <f>C136+C137</f>
        <v>7218000</v>
      </c>
      <c r="D135" s="43">
        <f>D136+D137</f>
        <v>7218000</v>
      </c>
      <c r="E135" s="43">
        <f>E136+E137</f>
        <v>0</v>
      </c>
      <c r="F135" s="44">
        <f t="shared" si="2"/>
        <v>100</v>
      </c>
      <c r="G135" s="83"/>
    </row>
    <row r="136" spans="1:7" s="11" customFormat="1">
      <c r="A136" s="41" t="s">
        <v>153</v>
      </c>
      <c r="B136" s="82" t="s">
        <v>163</v>
      </c>
      <c r="C136" s="43">
        <v>5575000</v>
      </c>
      <c r="D136" s="43">
        <v>5575000</v>
      </c>
      <c r="E136" s="43">
        <f t="shared" si="3"/>
        <v>0</v>
      </c>
      <c r="F136" s="44">
        <f t="shared" ref="F136:F199" si="4">D136/C136*100</f>
        <v>100</v>
      </c>
      <c r="G136" s="83"/>
    </row>
    <row r="137" spans="1:7" s="11" customFormat="1" ht="31.5">
      <c r="A137" s="41" t="s">
        <v>153</v>
      </c>
      <c r="B137" s="82" t="s">
        <v>164</v>
      </c>
      <c r="C137" s="43">
        <v>1643000</v>
      </c>
      <c r="D137" s="43">
        <v>1643000</v>
      </c>
      <c r="E137" s="43">
        <f t="shared" si="3"/>
        <v>0</v>
      </c>
      <c r="F137" s="44">
        <f t="shared" si="4"/>
        <v>100</v>
      </c>
      <c r="G137" s="83"/>
    </row>
    <row r="138" spans="1:7" s="11" customFormat="1" ht="31.5">
      <c r="A138" s="41" t="s">
        <v>69</v>
      </c>
      <c r="B138" s="82" t="s">
        <v>167</v>
      </c>
      <c r="C138" s="43">
        <f>C139+C140</f>
        <v>6247000</v>
      </c>
      <c r="D138" s="43">
        <f>D139+D140</f>
        <v>6247000</v>
      </c>
      <c r="E138" s="43">
        <f>E139+E140</f>
        <v>0</v>
      </c>
      <c r="F138" s="44">
        <f t="shared" si="4"/>
        <v>100</v>
      </c>
      <c r="G138" s="83"/>
    </row>
    <row r="139" spans="1:7" s="11" customFormat="1">
      <c r="A139" s="41" t="s">
        <v>153</v>
      </c>
      <c r="B139" s="82" t="s">
        <v>163</v>
      </c>
      <c r="C139" s="43">
        <v>4644000</v>
      </c>
      <c r="D139" s="43">
        <v>4644000</v>
      </c>
      <c r="E139" s="43">
        <f t="shared" ref="E139:E202" si="5">C139-D139</f>
        <v>0</v>
      </c>
      <c r="F139" s="44">
        <f t="shared" si="4"/>
        <v>100</v>
      </c>
      <c r="G139" s="83"/>
    </row>
    <row r="140" spans="1:7" s="11" customFormat="1" ht="31.5">
      <c r="A140" s="41" t="s">
        <v>153</v>
      </c>
      <c r="B140" s="82" t="s">
        <v>164</v>
      </c>
      <c r="C140" s="43">
        <v>1603000</v>
      </c>
      <c r="D140" s="43">
        <v>1603000</v>
      </c>
      <c r="E140" s="43">
        <f t="shared" si="5"/>
        <v>0</v>
      </c>
      <c r="F140" s="44">
        <f t="shared" si="4"/>
        <v>100</v>
      </c>
      <c r="G140" s="83"/>
    </row>
    <row r="141" spans="1:7" s="11" customFormat="1">
      <c r="A141" s="36" t="s">
        <v>6</v>
      </c>
      <c r="B141" s="37" t="s">
        <v>31</v>
      </c>
      <c r="C141" s="90">
        <f>C142</f>
        <v>34582000</v>
      </c>
      <c r="D141" s="90">
        <f>D142</f>
        <v>0</v>
      </c>
      <c r="E141" s="90">
        <f>E142</f>
        <v>34582000</v>
      </c>
      <c r="F141" s="91">
        <f t="shared" si="4"/>
        <v>0</v>
      </c>
      <c r="G141" s="40"/>
    </row>
    <row r="142" spans="1:7" s="11" customFormat="1">
      <c r="A142" s="41" t="s">
        <v>401</v>
      </c>
      <c r="B142" s="42" t="s">
        <v>124</v>
      </c>
      <c r="C142" s="92">
        <f>C143+C147</f>
        <v>34582000</v>
      </c>
      <c r="D142" s="92">
        <f>D143+D147</f>
        <v>0</v>
      </c>
      <c r="E142" s="92">
        <f>E143+E147</f>
        <v>34582000</v>
      </c>
      <c r="F142" s="93">
        <f t="shared" si="4"/>
        <v>0</v>
      </c>
      <c r="G142" s="45"/>
    </row>
    <row r="143" spans="1:7" s="11" customFormat="1" ht="38.25">
      <c r="A143" s="41" t="s">
        <v>405</v>
      </c>
      <c r="B143" s="96" t="s">
        <v>168</v>
      </c>
      <c r="C143" s="43">
        <v>13144000</v>
      </c>
      <c r="D143" s="43"/>
      <c r="E143" s="43">
        <f t="shared" si="5"/>
        <v>13144000</v>
      </c>
      <c r="F143" s="44">
        <f t="shared" si="4"/>
        <v>0</v>
      </c>
      <c r="G143" s="97" t="s">
        <v>392</v>
      </c>
    </row>
    <row r="144" spans="1:7" s="11" customFormat="1" ht="47.25">
      <c r="A144" s="41" t="s">
        <v>69</v>
      </c>
      <c r="B144" s="70" t="s">
        <v>169</v>
      </c>
      <c r="C144" s="43">
        <v>1978000</v>
      </c>
      <c r="D144" s="43"/>
      <c r="E144" s="43">
        <f t="shared" si="5"/>
        <v>1978000</v>
      </c>
      <c r="F144" s="44">
        <f t="shared" si="4"/>
        <v>0</v>
      </c>
      <c r="G144" s="71"/>
    </row>
    <row r="145" spans="1:7" s="11" customFormat="1" ht="63">
      <c r="A145" s="41" t="s">
        <v>69</v>
      </c>
      <c r="B145" s="98" t="s">
        <v>170</v>
      </c>
      <c r="C145" s="43">
        <v>6896000</v>
      </c>
      <c r="D145" s="43"/>
      <c r="E145" s="43">
        <f t="shared" si="5"/>
        <v>6896000</v>
      </c>
      <c r="F145" s="44">
        <f t="shared" si="4"/>
        <v>0</v>
      </c>
      <c r="G145" s="99"/>
    </row>
    <row r="146" spans="1:7" s="11" customFormat="1" ht="47.25">
      <c r="A146" s="41" t="s">
        <v>69</v>
      </c>
      <c r="B146" s="42" t="s">
        <v>171</v>
      </c>
      <c r="C146" s="43">
        <v>4270000</v>
      </c>
      <c r="D146" s="43"/>
      <c r="E146" s="43">
        <f t="shared" si="5"/>
        <v>4270000</v>
      </c>
      <c r="F146" s="44">
        <f t="shared" si="4"/>
        <v>0</v>
      </c>
      <c r="G146" s="45"/>
    </row>
    <row r="147" spans="1:7" s="7" customFormat="1">
      <c r="A147" s="41" t="s">
        <v>406</v>
      </c>
      <c r="B147" s="70" t="s">
        <v>88</v>
      </c>
      <c r="C147" s="43">
        <v>21438000</v>
      </c>
      <c r="D147" s="43"/>
      <c r="E147" s="43">
        <f t="shared" si="5"/>
        <v>21438000</v>
      </c>
      <c r="F147" s="44">
        <f t="shared" si="4"/>
        <v>0</v>
      </c>
      <c r="G147" s="71" t="s">
        <v>396</v>
      </c>
    </row>
    <row r="148" spans="1:7" s="7" customFormat="1" ht="78.75">
      <c r="A148" s="41" t="s">
        <v>69</v>
      </c>
      <c r="B148" s="98" t="s">
        <v>172</v>
      </c>
      <c r="C148" s="43">
        <v>4889000</v>
      </c>
      <c r="D148" s="43"/>
      <c r="E148" s="43">
        <f t="shared" si="5"/>
        <v>4889000</v>
      </c>
      <c r="F148" s="44">
        <f t="shared" si="4"/>
        <v>0</v>
      </c>
      <c r="G148" s="99"/>
    </row>
    <row r="149" spans="1:7" s="11" customFormat="1" ht="63">
      <c r="A149" s="41" t="s">
        <v>69</v>
      </c>
      <c r="B149" s="98" t="s">
        <v>173</v>
      </c>
      <c r="C149" s="43">
        <v>2879000</v>
      </c>
      <c r="D149" s="43"/>
      <c r="E149" s="43">
        <f t="shared" si="5"/>
        <v>2879000</v>
      </c>
      <c r="F149" s="44">
        <f t="shared" si="4"/>
        <v>0</v>
      </c>
      <c r="G149" s="99"/>
    </row>
    <row r="150" spans="1:7" s="11" customFormat="1" ht="31.5">
      <c r="A150" s="41" t="s">
        <v>69</v>
      </c>
      <c r="B150" s="98" t="s">
        <v>174</v>
      </c>
      <c r="C150" s="43">
        <v>1780000</v>
      </c>
      <c r="D150" s="43"/>
      <c r="E150" s="43">
        <f t="shared" si="5"/>
        <v>1780000</v>
      </c>
      <c r="F150" s="44">
        <f t="shared" si="4"/>
        <v>0</v>
      </c>
      <c r="G150" s="99"/>
    </row>
    <row r="151" spans="1:7" s="11" customFormat="1" ht="47.25">
      <c r="A151" s="41" t="s">
        <v>69</v>
      </c>
      <c r="B151" s="98" t="s">
        <v>175</v>
      </c>
      <c r="C151" s="43">
        <v>11890000</v>
      </c>
      <c r="D151" s="43"/>
      <c r="E151" s="43">
        <f t="shared" si="5"/>
        <v>11890000</v>
      </c>
      <c r="F151" s="44">
        <f t="shared" si="4"/>
        <v>0</v>
      </c>
      <c r="G151" s="99"/>
    </row>
    <row r="152" spans="1:7" s="11" customFormat="1">
      <c r="A152" s="36" t="s">
        <v>34</v>
      </c>
      <c r="B152" s="37" t="s">
        <v>11</v>
      </c>
      <c r="C152" s="90">
        <f>SUM(C153)</f>
        <v>111050005</v>
      </c>
      <c r="D152" s="90">
        <f>SUM(D153)</f>
        <v>100988705</v>
      </c>
      <c r="E152" s="90">
        <f>SUM(E153)</f>
        <v>10061300</v>
      </c>
      <c r="F152" s="91">
        <f t="shared" si="4"/>
        <v>90.939847323734924</v>
      </c>
      <c r="G152" s="40"/>
    </row>
    <row r="153" spans="1:7" s="11" customFormat="1">
      <c r="A153" s="41" t="s">
        <v>407</v>
      </c>
      <c r="B153" s="42" t="s">
        <v>124</v>
      </c>
      <c r="C153" s="92">
        <f>C154+C159</f>
        <v>111050005</v>
      </c>
      <c r="D153" s="92">
        <f>D154+D159</f>
        <v>100988705</v>
      </c>
      <c r="E153" s="92">
        <f>E154+E159</f>
        <v>10061300</v>
      </c>
      <c r="F153" s="93">
        <f t="shared" si="4"/>
        <v>90.939847323734924</v>
      </c>
      <c r="G153" s="45"/>
    </row>
    <row r="154" spans="1:7" s="11" customFormat="1">
      <c r="A154" s="41" t="s">
        <v>408</v>
      </c>
      <c r="B154" s="98" t="s">
        <v>176</v>
      </c>
      <c r="C154" s="43">
        <f>SUM(C155:C158)</f>
        <v>42338000</v>
      </c>
      <c r="D154" s="43">
        <f>SUM(D155:D158)</f>
        <v>42338000</v>
      </c>
      <c r="E154" s="43">
        <f>SUM(E155:E158)</f>
        <v>0</v>
      </c>
      <c r="F154" s="44">
        <f t="shared" si="4"/>
        <v>100</v>
      </c>
      <c r="G154" s="99"/>
    </row>
    <row r="155" spans="1:7" s="11" customFormat="1" ht="47.25">
      <c r="A155" s="41" t="s">
        <v>69</v>
      </c>
      <c r="B155" s="98" t="s">
        <v>177</v>
      </c>
      <c r="C155" s="43">
        <v>7166000</v>
      </c>
      <c r="D155" s="43">
        <v>7166000</v>
      </c>
      <c r="E155" s="43">
        <f t="shared" si="5"/>
        <v>0</v>
      </c>
      <c r="F155" s="44">
        <f t="shared" si="4"/>
        <v>100</v>
      </c>
      <c r="G155" s="99"/>
    </row>
    <row r="156" spans="1:7" s="11" customFormat="1" ht="31.5">
      <c r="A156" s="41" t="s">
        <v>69</v>
      </c>
      <c r="B156" s="98" t="s">
        <v>178</v>
      </c>
      <c r="C156" s="43">
        <v>19020000</v>
      </c>
      <c r="D156" s="43">
        <v>19020000</v>
      </c>
      <c r="E156" s="43">
        <f t="shared" si="5"/>
        <v>0</v>
      </c>
      <c r="F156" s="44">
        <f t="shared" si="4"/>
        <v>100</v>
      </c>
      <c r="G156" s="99"/>
    </row>
    <row r="157" spans="1:7" s="11" customFormat="1" ht="47.25">
      <c r="A157" s="41" t="s">
        <v>69</v>
      </c>
      <c r="B157" s="98" t="s">
        <v>179</v>
      </c>
      <c r="C157" s="43">
        <v>2738000</v>
      </c>
      <c r="D157" s="43">
        <v>2738000</v>
      </c>
      <c r="E157" s="43">
        <f t="shared" si="5"/>
        <v>0</v>
      </c>
      <c r="F157" s="44">
        <f t="shared" si="4"/>
        <v>100</v>
      </c>
      <c r="G157" s="99"/>
    </row>
    <row r="158" spans="1:7" s="11" customFormat="1" ht="33.75" customHeight="1">
      <c r="A158" s="41" t="s">
        <v>69</v>
      </c>
      <c r="B158" s="98" t="s">
        <v>180</v>
      </c>
      <c r="C158" s="43">
        <v>13414000</v>
      </c>
      <c r="D158" s="43">
        <v>13414000</v>
      </c>
      <c r="E158" s="43">
        <f t="shared" si="5"/>
        <v>0</v>
      </c>
      <c r="F158" s="44">
        <f t="shared" si="4"/>
        <v>100</v>
      </c>
      <c r="G158" s="99"/>
    </row>
    <row r="159" spans="1:7" s="11" customFormat="1" ht="31.5">
      <c r="A159" s="41" t="s">
        <v>409</v>
      </c>
      <c r="B159" s="98" t="s">
        <v>181</v>
      </c>
      <c r="C159" s="43">
        <f>SUM(C160:C165)</f>
        <v>68712005</v>
      </c>
      <c r="D159" s="43">
        <f>SUM(D160:D165)</f>
        <v>58650705</v>
      </c>
      <c r="E159" s="43">
        <f>SUM(E160:E165)</f>
        <v>10061300</v>
      </c>
      <c r="F159" s="44">
        <f t="shared" si="4"/>
        <v>85.357289457642807</v>
      </c>
      <c r="G159" s="99"/>
    </row>
    <row r="160" spans="1:7" s="11" customFormat="1" ht="114.75">
      <c r="A160" s="41" t="s">
        <v>69</v>
      </c>
      <c r="B160" s="98" t="s">
        <v>182</v>
      </c>
      <c r="C160" s="43">
        <v>19767200</v>
      </c>
      <c r="D160" s="43">
        <v>16332000</v>
      </c>
      <c r="E160" s="43">
        <f t="shared" si="5"/>
        <v>3435200</v>
      </c>
      <c r="F160" s="44">
        <f t="shared" si="4"/>
        <v>82.621716783358295</v>
      </c>
      <c r="G160" s="99" t="s">
        <v>451</v>
      </c>
    </row>
    <row r="161" spans="1:7" s="11" customFormat="1" ht="114.75">
      <c r="A161" s="41" t="s">
        <v>69</v>
      </c>
      <c r="B161" s="98" t="s">
        <v>183</v>
      </c>
      <c r="C161" s="43">
        <v>19206354</v>
      </c>
      <c r="D161" s="43">
        <v>15841554</v>
      </c>
      <c r="E161" s="43">
        <f t="shared" si="5"/>
        <v>3364800</v>
      </c>
      <c r="F161" s="44">
        <f t="shared" si="4"/>
        <v>82.480797760990981</v>
      </c>
      <c r="G161" s="99" t="s">
        <v>452</v>
      </c>
    </row>
    <row r="162" spans="1:7" s="11" customFormat="1" ht="114.75">
      <c r="A162" s="41" t="s">
        <v>69</v>
      </c>
      <c r="B162" s="98" t="s">
        <v>184</v>
      </c>
      <c r="C162" s="43">
        <v>14222300</v>
      </c>
      <c r="D162" s="43">
        <v>10961000</v>
      </c>
      <c r="E162" s="43">
        <f t="shared" si="5"/>
        <v>3261300</v>
      </c>
      <c r="F162" s="44">
        <f t="shared" si="4"/>
        <v>77.069109778305901</v>
      </c>
      <c r="G162" s="99" t="s">
        <v>453</v>
      </c>
    </row>
    <row r="163" spans="1:7" s="11" customFormat="1">
      <c r="A163" s="41" t="s">
        <v>69</v>
      </c>
      <c r="B163" s="98" t="s">
        <v>185</v>
      </c>
      <c r="C163" s="43">
        <v>8478290</v>
      </c>
      <c r="D163" s="43">
        <v>8478290</v>
      </c>
      <c r="E163" s="43">
        <f t="shared" si="5"/>
        <v>0</v>
      </c>
      <c r="F163" s="44">
        <f t="shared" si="4"/>
        <v>100</v>
      </c>
      <c r="G163" s="99"/>
    </row>
    <row r="164" spans="1:7" s="11" customFormat="1" ht="31.5">
      <c r="A164" s="41" t="s">
        <v>69</v>
      </c>
      <c r="B164" s="98" t="s">
        <v>186</v>
      </c>
      <c r="C164" s="43">
        <v>3057313</v>
      </c>
      <c r="D164" s="43">
        <v>3057313</v>
      </c>
      <c r="E164" s="43">
        <f t="shared" si="5"/>
        <v>0</v>
      </c>
      <c r="F164" s="44">
        <f t="shared" si="4"/>
        <v>100</v>
      </c>
      <c r="G164" s="99"/>
    </row>
    <row r="165" spans="1:7" s="11" customFormat="1" ht="31.5">
      <c r="A165" s="41" t="s">
        <v>69</v>
      </c>
      <c r="B165" s="98" t="s">
        <v>187</v>
      </c>
      <c r="C165" s="43">
        <v>3980548</v>
      </c>
      <c r="D165" s="43">
        <v>3980548</v>
      </c>
      <c r="E165" s="43">
        <f t="shared" si="5"/>
        <v>0</v>
      </c>
      <c r="F165" s="44">
        <f t="shared" si="4"/>
        <v>100</v>
      </c>
      <c r="G165" s="99"/>
    </row>
    <row r="166" spans="1:7" s="11" customFormat="1">
      <c r="A166" s="36" t="s">
        <v>402</v>
      </c>
      <c r="B166" s="37" t="s">
        <v>36</v>
      </c>
      <c r="C166" s="90">
        <f>SUM(C167:C167)</f>
        <v>35968000</v>
      </c>
      <c r="D166" s="90">
        <f>SUM(D167:D167)</f>
        <v>28966000</v>
      </c>
      <c r="E166" s="90">
        <f>SUM(E167:E167)</f>
        <v>7002000</v>
      </c>
      <c r="F166" s="91">
        <f t="shared" si="4"/>
        <v>80.532695729537366</v>
      </c>
      <c r="G166" s="40"/>
    </row>
    <row r="167" spans="1:7" s="7" customFormat="1">
      <c r="A167" s="41" t="s">
        <v>410</v>
      </c>
      <c r="B167" s="42" t="s">
        <v>124</v>
      </c>
      <c r="C167" s="92">
        <f>C168+C170+C172</f>
        <v>35968000</v>
      </c>
      <c r="D167" s="92">
        <f>D168+D170+D172</f>
        <v>28966000</v>
      </c>
      <c r="E167" s="92">
        <f>E168+E170+E172</f>
        <v>7002000</v>
      </c>
      <c r="F167" s="93">
        <f t="shared" si="4"/>
        <v>80.532695729537366</v>
      </c>
      <c r="G167" s="45"/>
    </row>
    <row r="168" spans="1:7" s="7" customFormat="1">
      <c r="A168" s="100" t="s">
        <v>411</v>
      </c>
      <c r="B168" s="82" t="s">
        <v>188</v>
      </c>
      <c r="C168" s="92">
        <f>C169</f>
        <v>14911000</v>
      </c>
      <c r="D168" s="92">
        <f>D169</f>
        <v>14911000</v>
      </c>
      <c r="E168" s="92">
        <f>E169</f>
        <v>0</v>
      </c>
      <c r="F168" s="93">
        <f t="shared" si="4"/>
        <v>100</v>
      </c>
      <c r="G168" s="83"/>
    </row>
    <row r="169" spans="1:7" s="13" customFormat="1">
      <c r="A169" s="101" t="s">
        <v>69</v>
      </c>
      <c r="B169" s="102" t="s">
        <v>189</v>
      </c>
      <c r="C169" s="92">
        <v>14911000</v>
      </c>
      <c r="D169" s="92">
        <f>6702000+8209000</f>
        <v>14911000</v>
      </c>
      <c r="E169" s="92">
        <f t="shared" si="5"/>
        <v>0</v>
      </c>
      <c r="F169" s="93">
        <f t="shared" si="4"/>
        <v>100</v>
      </c>
      <c r="G169" s="103"/>
    </row>
    <row r="170" spans="1:7" s="13" customFormat="1">
      <c r="A170" s="100" t="s">
        <v>412</v>
      </c>
      <c r="B170" s="82" t="s">
        <v>190</v>
      </c>
      <c r="C170" s="92">
        <f>C171</f>
        <v>14055000</v>
      </c>
      <c r="D170" s="92">
        <f>D171</f>
        <v>14055000</v>
      </c>
      <c r="E170" s="92">
        <f>E171</f>
        <v>0</v>
      </c>
      <c r="F170" s="93">
        <f t="shared" si="4"/>
        <v>100</v>
      </c>
      <c r="G170" s="83"/>
    </row>
    <row r="171" spans="1:7" s="13" customFormat="1" ht="31.5">
      <c r="A171" s="101" t="s">
        <v>69</v>
      </c>
      <c r="B171" s="42" t="s">
        <v>191</v>
      </c>
      <c r="C171" s="92">
        <v>14055000</v>
      </c>
      <c r="D171" s="92">
        <v>14055000</v>
      </c>
      <c r="E171" s="92">
        <f t="shared" si="5"/>
        <v>0</v>
      </c>
      <c r="F171" s="93">
        <f t="shared" si="4"/>
        <v>100</v>
      </c>
      <c r="G171" s="45"/>
    </row>
    <row r="172" spans="1:7" s="13" customFormat="1" ht="31.5">
      <c r="A172" s="100" t="s">
        <v>413</v>
      </c>
      <c r="B172" s="102" t="s">
        <v>192</v>
      </c>
      <c r="C172" s="92">
        <f>C173</f>
        <v>7002000</v>
      </c>
      <c r="D172" s="92">
        <f>D173</f>
        <v>0</v>
      </c>
      <c r="E172" s="92">
        <f>E173</f>
        <v>7002000</v>
      </c>
      <c r="F172" s="93">
        <f t="shared" si="4"/>
        <v>0</v>
      </c>
      <c r="G172" s="103"/>
    </row>
    <row r="173" spans="1:7" s="13" customFormat="1">
      <c r="A173" s="101"/>
      <c r="B173" s="42" t="s">
        <v>193</v>
      </c>
      <c r="C173" s="92">
        <v>7002000</v>
      </c>
      <c r="D173" s="92"/>
      <c r="E173" s="92">
        <f t="shared" si="5"/>
        <v>7002000</v>
      </c>
      <c r="F173" s="93">
        <f t="shared" si="4"/>
        <v>0</v>
      </c>
      <c r="G173" s="45"/>
    </row>
    <row r="174" spans="1:7" s="21" customFormat="1">
      <c r="A174" s="104" t="s">
        <v>8</v>
      </c>
      <c r="B174" s="105" t="s">
        <v>22</v>
      </c>
      <c r="C174" s="106">
        <f>C175+C176</f>
        <v>57802034668</v>
      </c>
      <c r="D174" s="106">
        <f>D175+D176</f>
        <v>19188892793</v>
      </c>
      <c r="E174" s="106">
        <f>E175+E176</f>
        <v>38613141875</v>
      </c>
      <c r="F174" s="107">
        <f t="shared" si="4"/>
        <v>33.197607840651386</v>
      </c>
      <c r="G174" s="108"/>
    </row>
    <row r="175" spans="1:7" s="7" customFormat="1">
      <c r="A175" s="36">
        <v>1</v>
      </c>
      <c r="B175" s="37" t="s">
        <v>4</v>
      </c>
      <c r="C175" s="90">
        <v>38613141875</v>
      </c>
      <c r="D175" s="90"/>
      <c r="E175" s="378">
        <f t="shared" si="5"/>
        <v>38613141875</v>
      </c>
      <c r="F175" s="91">
        <f t="shared" si="4"/>
        <v>0</v>
      </c>
      <c r="G175" s="40"/>
    </row>
    <row r="176" spans="1:7" s="7" customFormat="1">
      <c r="A176" s="36">
        <v>2</v>
      </c>
      <c r="B176" s="37" t="s">
        <v>150</v>
      </c>
      <c r="C176" s="90">
        <f>C177+C187</f>
        <v>19188892793</v>
      </c>
      <c r="D176" s="90">
        <f>D177+D187</f>
        <v>19188892793</v>
      </c>
      <c r="E176" s="90">
        <f>E177+E187</f>
        <v>0</v>
      </c>
      <c r="F176" s="91">
        <f t="shared" si="4"/>
        <v>100</v>
      </c>
      <c r="G176" s="40"/>
    </row>
    <row r="177" spans="1:7" s="7" customFormat="1">
      <c r="A177" s="36" t="s">
        <v>7</v>
      </c>
      <c r="B177" s="37" t="s">
        <v>194</v>
      </c>
      <c r="C177" s="90">
        <f>C178+C180+C182+C185</f>
        <v>18725336443</v>
      </c>
      <c r="D177" s="90">
        <f>D178+D180+D182+D185</f>
        <v>18725336443</v>
      </c>
      <c r="E177" s="90">
        <f>E178+E180+E182+E185</f>
        <v>0</v>
      </c>
      <c r="F177" s="91">
        <f t="shared" si="4"/>
        <v>100</v>
      </c>
      <c r="G177" s="40"/>
    </row>
    <row r="178" spans="1:7" s="7" customFormat="1">
      <c r="A178" s="36" t="s">
        <v>195</v>
      </c>
      <c r="B178" s="37" t="s">
        <v>26</v>
      </c>
      <c r="C178" s="90">
        <f>C179</f>
        <v>6319000000</v>
      </c>
      <c r="D178" s="90">
        <f>D179</f>
        <v>6319000000</v>
      </c>
      <c r="E178" s="90">
        <f>E179</f>
        <v>0</v>
      </c>
      <c r="F178" s="91">
        <f t="shared" si="4"/>
        <v>100</v>
      </c>
      <c r="G178" s="40"/>
    </row>
    <row r="179" spans="1:7" s="7" customFormat="1">
      <c r="A179" s="109" t="s">
        <v>196</v>
      </c>
      <c r="B179" s="42" t="s">
        <v>197</v>
      </c>
      <c r="C179" s="43">
        <f>1056000000+5263000000</f>
        <v>6319000000</v>
      </c>
      <c r="D179" s="43">
        <f>1056000000+5263000000</f>
        <v>6319000000</v>
      </c>
      <c r="E179" s="43">
        <f t="shared" si="5"/>
        <v>0</v>
      </c>
      <c r="F179" s="44">
        <f t="shared" si="4"/>
        <v>100</v>
      </c>
      <c r="G179" s="45"/>
    </row>
    <row r="180" spans="1:7" s="7" customFormat="1">
      <c r="A180" s="36" t="s">
        <v>198</v>
      </c>
      <c r="B180" s="37" t="s">
        <v>199</v>
      </c>
      <c r="C180" s="110">
        <f>SUM(C181:C181)</f>
        <v>12149204800</v>
      </c>
      <c r="D180" s="110">
        <f>SUM(D181:D181)</f>
        <v>12149204800</v>
      </c>
      <c r="E180" s="110">
        <f>SUM(E181:E181)</f>
        <v>0</v>
      </c>
      <c r="F180" s="111">
        <f t="shared" si="4"/>
        <v>100</v>
      </c>
      <c r="G180" s="40"/>
    </row>
    <row r="181" spans="1:7" s="7" customFormat="1">
      <c r="A181" s="109" t="s">
        <v>200</v>
      </c>
      <c r="B181" s="42" t="s">
        <v>201</v>
      </c>
      <c r="C181" s="43">
        <v>12149204800</v>
      </c>
      <c r="D181" s="43">
        <v>12149204800</v>
      </c>
      <c r="E181" s="43">
        <f t="shared" si="5"/>
        <v>0</v>
      </c>
      <c r="F181" s="44">
        <f t="shared" si="4"/>
        <v>100</v>
      </c>
      <c r="G181" s="45"/>
    </row>
    <row r="182" spans="1:7" s="7" customFormat="1">
      <c r="A182" s="36" t="s">
        <v>202</v>
      </c>
      <c r="B182" s="37" t="s">
        <v>36</v>
      </c>
      <c r="C182" s="90">
        <f>C183+C184</f>
        <v>90318936</v>
      </c>
      <c r="D182" s="90">
        <f>D183+D184</f>
        <v>90318936</v>
      </c>
      <c r="E182" s="90">
        <f>E183+E184</f>
        <v>0</v>
      </c>
      <c r="F182" s="91">
        <f t="shared" si="4"/>
        <v>100</v>
      </c>
      <c r="G182" s="40"/>
    </row>
    <row r="183" spans="1:7" s="7" customFormat="1" ht="31.5">
      <c r="A183" s="41" t="s">
        <v>203</v>
      </c>
      <c r="B183" s="112" t="s">
        <v>204</v>
      </c>
      <c r="C183" s="92">
        <v>1402500</v>
      </c>
      <c r="D183" s="92">
        <v>1402500</v>
      </c>
      <c r="E183" s="92">
        <f t="shared" si="5"/>
        <v>0</v>
      </c>
      <c r="F183" s="93">
        <f t="shared" si="4"/>
        <v>100</v>
      </c>
      <c r="G183" s="380"/>
    </row>
    <row r="184" spans="1:7" s="7" customFormat="1" ht="31.5">
      <c r="A184" s="41" t="s">
        <v>205</v>
      </c>
      <c r="B184" s="112" t="s">
        <v>206</v>
      </c>
      <c r="C184" s="92">
        <v>88916436</v>
      </c>
      <c r="D184" s="92">
        <v>88916436</v>
      </c>
      <c r="E184" s="92">
        <f t="shared" si="5"/>
        <v>0</v>
      </c>
      <c r="F184" s="93">
        <f t="shared" si="4"/>
        <v>100</v>
      </c>
      <c r="G184" s="380"/>
    </row>
    <row r="185" spans="1:7" s="7" customFormat="1">
      <c r="A185" s="36" t="s">
        <v>207</v>
      </c>
      <c r="B185" s="37" t="s">
        <v>11</v>
      </c>
      <c r="C185" s="90">
        <f>C186</f>
        <v>166812707</v>
      </c>
      <c r="D185" s="90">
        <f>D186</f>
        <v>166812707</v>
      </c>
      <c r="E185" s="90">
        <f>E186</f>
        <v>0</v>
      </c>
      <c r="F185" s="91">
        <f t="shared" si="4"/>
        <v>100</v>
      </c>
      <c r="G185" s="40"/>
    </row>
    <row r="186" spans="1:7" s="7" customFormat="1" ht="31.5">
      <c r="A186" s="41" t="s">
        <v>208</v>
      </c>
      <c r="B186" s="42" t="s">
        <v>204</v>
      </c>
      <c r="C186" s="92">
        <v>166812707</v>
      </c>
      <c r="D186" s="92">
        <v>166812707</v>
      </c>
      <c r="E186" s="92">
        <f t="shared" si="5"/>
        <v>0</v>
      </c>
      <c r="F186" s="93">
        <f t="shared" si="4"/>
        <v>100</v>
      </c>
      <c r="G186" s="45"/>
    </row>
    <row r="187" spans="1:7" s="7" customFormat="1">
      <c r="A187" s="36" t="s">
        <v>6</v>
      </c>
      <c r="B187" s="37" t="s">
        <v>209</v>
      </c>
      <c r="C187" s="90">
        <f>C188+C190</f>
        <v>463556350</v>
      </c>
      <c r="D187" s="90">
        <f>D188+D190</f>
        <v>463556350</v>
      </c>
      <c r="E187" s="90">
        <f>E188+E190</f>
        <v>0</v>
      </c>
      <c r="F187" s="91">
        <f t="shared" si="4"/>
        <v>100</v>
      </c>
      <c r="G187" s="40"/>
    </row>
    <row r="188" spans="1:7" s="7" customFormat="1">
      <c r="A188" s="36" t="s">
        <v>401</v>
      </c>
      <c r="B188" s="37" t="s">
        <v>36</v>
      </c>
      <c r="C188" s="90">
        <f>SUM(C189:C189)</f>
        <v>343667270</v>
      </c>
      <c r="D188" s="90">
        <f>SUM(D189:D189)</f>
        <v>343667270</v>
      </c>
      <c r="E188" s="90">
        <f>SUM(E189:E189)</f>
        <v>0</v>
      </c>
      <c r="F188" s="91">
        <f t="shared" si="4"/>
        <v>100</v>
      </c>
      <c r="G188" s="40"/>
    </row>
    <row r="189" spans="1:7" s="7" customFormat="1" ht="31.5">
      <c r="A189" s="113" t="s">
        <v>405</v>
      </c>
      <c r="B189" s="42" t="s">
        <v>206</v>
      </c>
      <c r="C189" s="114">
        <v>343667270</v>
      </c>
      <c r="D189" s="114">
        <v>343667270</v>
      </c>
      <c r="E189" s="114">
        <f t="shared" si="5"/>
        <v>0</v>
      </c>
      <c r="F189" s="115">
        <f t="shared" si="4"/>
        <v>100</v>
      </c>
      <c r="G189" s="45"/>
    </row>
    <row r="190" spans="1:7" s="7" customFormat="1">
      <c r="A190" s="36" t="s">
        <v>210</v>
      </c>
      <c r="B190" s="37" t="s">
        <v>11</v>
      </c>
      <c r="C190" s="90">
        <f>C191+C192</f>
        <v>119889080</v>
      </c>
      <c r="D190" s="90">
        <f>D191+D192</f>
        <v>119889080</v>
      </c>
      <c r="E190" s="90">
        <f>E191+E192</f>
        <v>0</v>
      </c>
      <c r="F190" s="91">
        <f t="shared" si="4"/>
        <v>100</v>
      </c>
      <c r="G190" s="40"/>
    </row>
    <row r="191" spans="1:7" s="7" customFormat="1" ht="31.5">
      <c r="A191" s="41" t="s">
        <v>211</v>
      </c>
      <c r="B191" s="42" t="s">
        <v>206</v>
      </c>
      <c r="C191" s="92">
        <v>25553000</v>
      </c>
      <c r="D191" s="92">
        <v>25553000</v>
      </c>
      <c r="E191" s="92">
        <f t="shared" si="5"/>
        <v>0</v>
      </c>
      <c r="F191" s="93">
        <f t="shared" si="4"/>
        <v>100</v>
      </c>
      <c r="G191" s="45"/>
    </row>
    <row r="192" spans="1:7" s="7" customFormat="1" ht="31.5">
      <c r="A192" s="41" t="s">
        <v>414</v>
      </c>
      <c r="B192" s="42" t="s">
        <v>212</v>
      </c>
      <c r="C192" s="92">
        <v>94336080</v>
      </c>
      <c r="D192" s="92">
        <v>94336080</v>
      </c>
      <c r="E192" s="92">
        <f t="shared" si="5"/>
        <v>0</v>
      </c>
      <c r="F192" s="93">
        <f t="shared" si="4"/>
        <v>100</v>
      </c>
      <c r="G192" s="45"/>
    </row>
    <row r="193" spans="1:7" s="21" customFormat="1">
      <c r="A193" s="104" t="s">
        <v>21</v>
      </c>
      <c r="B193" s="105" t="s">
        <v>23</v>
      </c>
      <c r="C193" s="106">
        <f>C194+C220</f>
        <v>37732474627.931374</v>
      </c>
      <c r="D193" s="106">
        <f>D194+D220</f>
        <v>3003700217</v>
      </c>
      <c r="E193" s="106">
        <f>E194+E220</f>
        <v>34728774410.931374</v>
      </c>
      <c r="F193" s="107">
        <f t="shared" si="4"/>
        <v>7.9605174233033686</v>
      </c>
      <c r="G193" s="108"/>
    </row>
    <row r="194" spans="1:7" s="21" customFormat="1">
      <c r="A194" s="104" t="s">
        <v>57</v>
      </c>
      <c r="B194" s="105" t="s">
        <v>213</v>
      </c>
      <c r="C194" s="106">
        <f>C195+C211</f>
        <v>2766156758.0999994</v>
      </c>
      <c r="D194" s="106">
        <f>D195+D211</f>
        <v>1152509000</v>
      </c>
      <c r="E194" s="106">
        <f>E195+E211</f>
        <v>1613647758.0999997</v>
      </c>
      <c r="F194" s="107">
        <f t="shared" si="4"/>
        <v>41.6646307778894</v>
      </c>
      <c r="G194" s="108"/>
    </row>
    <row r="195" spans="1:7" s="7" customFormat="1">
      <c r="A195" s="36">
        <v>1</v>
      </c>
      <c r="B195" s="37" t="s">
        <v>66</v>
      </c>
      <c r="C195" s="64">
        <f>C196+C201+C203+C208</f>
        <v>2545395758.0999994</v>
      </c>
      <c r="D195" s="64">
        <f>D196+D201+D203+D208</f>
        <v>1152509000</v>
      </c>
      <c r="E195" s="64">
        <f>E196+E201+E203+E208</f>
        <v>1392886758.0999997</v>
      </c>
      <c r="F195" s="65">
        <f t="shared" si="4"/>
        <v>45.27818498685194</v>
      </c>
      <c r="G195" s="40"/>
    </row>
    <row r="196" spans="1:7" s="7" customFormat="1" ht="47.25">
      <c r="A196" s="66" t="s">
        <v>5</v>
      </c>
      <c r="B196" s="67" t="s">
        <v>68</v>
      </c>
      <c r="C196" s="64">
        <f>SUM(C197:C200)</f>
        <v>1061300000</v>
      </c>
      <c r="D196" s="64">
        <f>SUM(D197:D200)</f>
        <v>729531000</v>
      </c>
      <c r="E196" s="64">
        <f>SUM(E197:E200)</f>
        <v>331769000</v>
      </c>
      <c r="F196" s="65">
        <f t="shared" si="4"/>
        <v>68.739376236690859</v>
      </c>
      <c r="G196" s="68"/>
    </row>
    <row r="197" spans="1:7" s="11" customFormat="1" ht="51">
      <c r="A197" s="69" t="s">
        <v>69</v>
      </c>
      <c r="B197" s="42" t="s">
        <v>70</v>
      </c>
      <c r="C197" s="49">
        <v>122370000</v>
      </c>
      <c r="D197" s="49">
        <v>122370000</v>
      </c>
      <c r="E197" s="49">
        <f t="shared" si="5"/>
        <v>0</v>
      </c>
      <c r="F197" s="50">
        <f t="shared" si="4"/>
        <v>100</v>
      </c>
      <c r="G197" s="45" t="s">
        <v>468</v>
      </c>
    </row>
    <row r="198" spans="1:7" s="11" customFormat="1" ht="38.25">
      <c r="A198" s="69" t="s">
        <v>69</v>
      </c>
      <c r="B198" s="42" t="s">
        <v>109</v>
      </c>
      <c r="C198" s="49">
        <v>331769000</v>
      </c>
      <c r="D198" s="49"/>
      <c r="E198" s="49">
        <f t="shared" si="5"/>
        <v>331769000</v>
      </c>
      <c r="F198" s="50">
        <f t="shared" si="4"/>
        <v>0</v>
      </c>
      <c r="G198" s="45" t="s">
        <v>471</v>
      </c>
    </row>
    <row r="199" spans="1:7" s="11" customFormat="1" ht="63">
      <c r="A199" s="69" t="s">
        <v>69</v>
      </c>
      <c r="B199" s="42" t="s">
        <v>110</v>
      </c>
      <c r="C199" s="49">
        <v>551170000</v>
      </c>
      <c r="D199" s="49">
        <v>551170000</v>
      </c>
      <c r="E199" s="49">
        <f t="shared" si="5"/>
        <v>0</v>
      </c>
      <c r="F199" s="50">
        <f t="shared" si="4"/>
        <v>100</v>
      </c>
      <c r="G199" s="45" t="s">
        <v>469</v>
      </c>
    </row>
    <row r="200" spans="1:7" s="11" customFormat="1" ht="102">
      <c r="A200" s="69" t="s">
        <v>69</v>
      </c>
      <c r="B200" s="42" t="s">
        <v>111</v>
      </c>
      <c r="C200" s="49">
        <v>55991000</v>
      </c>
      <c r="D200" s="49">
        <v>55991000</v>
      </c>
      <c r="E200" s="49">
        <f t="shared" si="5"/>
        <v>0</v>
      </c>
      <c r="F200" s="50">
        <f t="shared" ref="F200:F263" si="6">D200/C200*100</f>
        <v>100</v>
      </c>
      <c r="G200" s="45" t="s">
        <v>470</v>
      </c>
    </row>
    <row r="201" spans="1:7" s="11" customFormat="1" ht="47.25">
      <c r="A201" s="72" t="s">
        <v>9</v>
      </c>
      <c r="B201" s="37" t="s">
        <v>71</v>
      </c>
      <c r="C201" s="64">
        <f>C202</f>
        <v>248379000</v>
      </c>
      <c r="D201" s="64">
        <f>D202</f>
        <v>0</v>
      </c>
      <c r="E201" s="64">
        <f>E202</f>
        <v>248379000</v>
      </c>
      <c r="F201" s="65">
        <f t="shared" si="6"/>
        <v>0</v>
      </c>
      <c r="G201" s="128" t="s">
        <v>510</v>
      </c>
    </row>
    <row r="202" spans="1:7" s="11" customFormat="1" ht="47.25">
      <c r="A202" s="73" t="s">
        <v>69</v>
      </c>
      <c r="B202" s="42" t="s">
        <v>112</v>
      </c>
      <c r="C202" s="52">
        <v>248379000</v>
      </c>
      <c r="D202" s="52"/>
      <c r="E202" s="52">
        <f t="shared" si="5"/>
        <v>248379000</v>
      </c>
      <c r="F202" s="53">
        <f t="shared" si="6"/>
        <v>0</v>
      </c>
      <c r="G202" s="45"/>
    </row>
    <row r="203" spans="1:7" s="11" customFormat="1" ht="89.25">
      <c r="A203" s="36" t="s">
        <v>29</v>
      </c>
      <c r="B203" s="37" t="s">
        <v>79</v>
      </c>
      <c r="C203" s="64">
        <f>C204</f>
        <v>422978000</v>
      </c>
      <c r="D203" s="64">
        <f>D204</f>
        <v>422978000</v>
      </c>
      <c r="E203" s="64">
        <f>E204</f>
        <v>0</v>
      </c>
      <c r="F203" s="65">
        <f t="shared" si="6"/>
        <v>100</v>
      </c>
      <c r="G203" s="128" t="s">
        <v>477</v>
      </c>
    </row>
    <row r="204" spans="1:7" s="11" customFormat="1" ht="31.5">
      <c r="A204" s="73" t="s">
        <v>69</v>
      </c>
      <c r="B204" s="42" t="s">
        <v>113</v>
      </c>
      <c r="C204" s="52">
        <f>SUM(C205:C207)</f>
        <v>422978000</v>
      </c>
      <c r="D204" s="52">
        <f>SUM(D205:D207)</f>
        <v>422978000</v>
      </c>
      <c r="E204" s="52">
        <f>SUM(E205:E207)</f>
        <v>0</v>
      </c>
      <c r="F204" s="53">
        <f t="shared" si="6"/>
        <v>100</v>
      </c>
      <c r="G204" s="45"/>
    </row>
    <row r="205" spans="1:7" s="11" customFormat="1" ht="47.25">
      <c r="A205" s="73"/>
      <c r="B205" s="74" t="s">
        <v>114</v>
      </c>
      <c r="C205" s="49">
        <v>309622000</v>
      </c>
      <c r="D205" s="49">
        <v>309622000</v>
      </c>
      <c r="E205" s="49">
        <f t="shared" ref="E205:E266" si="7">C205-D205</f>
        <v>0</v>
      </c>
      <c r="F205" s="50">
        <f t="shared" si="6"/>
        <v>100</v>
      </c>
      <c r="G205" s="77"/>
    </row>
    <row r="206" spans="1:7" s="11" customFormat="1">
      <c r="A206" s="73"/>
      <c r="B206" s="116" t="s">
        <v>115</v>
      </c>
      <c r="C206" s="49">
        <v>3942000</v>
      </c>
      <c r="D206" s="49">
        <v>3942000</v>
      </c>
      <c r="E206" s="49">
        <f t="shared" si="7"/>
        <v>0</v>
      </c>
      <c r="F206" s="50">
        <f t="shared" si="6"/>
        <v>100</v>
      </c>
      <c r="G206" s="117"/>
    </row>
    <row r="207" spans="1:7" s="11" customFormat="1">
      <c r="A207" s="73"/>
      <c r="B207" s="116" t="s">
        <v>116</v>
      </c>
      <c r="C207" s="49">
        <f>ROUND(109413838.720148,-3)</f>
        <v>109414000</v>
      </c>
      <c r="D207" s="49">
        <f>ROUND(109413838.720148,-3)</f>
        <v>109414000</v>
      </c>
      <c r="E207" s="49">
        <f t="shared" si="7"/>
        <v>0</v>
      </c>
      <c r="F207" s="50">
        <f t="shared" si="6"/>
        <v>100</v>
      </c>
      <c r="G207" s="117"/>
    </row>
    <row r="208" spans="1:7" s="11" customFormat="1" ht="31.5">
      <c r="A208" s="36" t="s">
        <v>400</v>
      </c>
      <c r="B208" s="37" t="s">
        <v>81</v>
      </c>
      <c r="C208" s="64">
        <f>SUM(C209:C210)</f>
        <v>812738758.09999967</v>
      </c>
      <c r="D208" s="64">
        <f>SUM(D209:D210)</f>
        <v>0</v>
      </c>
      <c r="E208" s="64">
        <f>SUM(E209:E210)</f>
        <v>812738758.09999967</v>
      </c>
      <c r="F208" s="65">
        <f t="shared" si="6"/>
        <v>0</v>
      </c>
      <c r="G208" s="40"/>
    </row>
    <row r="209" spans="1:7" s="11" customFormat="1" ht="47.25">
      <c r="A209" s="73" t="s">
        <v>69</v>
      </c>
      <c r="B209" s="42" t="s">
        <v>117</v>
      </c>
      <c r="C209" s="52">
        <v>158735758.09999967</v>
      </c>
      <c r="D209" s="52"/>
      <c r="E209" s="52">
        <f t="shared" si="7"/>
        <v>158735758.09999967</v>
      </c>
      <c r="F209" s="53">
        <f t="shared" si="6"/>
        <v>0</v>
      </c>
      <c r="G209" s="45" t="s">
        <v>488</v>
      </c>
    </row>
    <row r="210" spans="1:7" s="11" customFormat="1" ht="63.75">
      <c r="A210" s="73" t="s">
        <v>69</v>
      </c>
      <c r="B210" s="42" t="s">
        <v>118</v>
      </c>
      <c r="C210" s="52">
        <v>654003000</v>
      </c>
      <c r="D210" s="52"/>
      <c r="E210" s="52">
        <f t="shared" si="7"/>
        <v>654003000</v>
      </c>
      <c r="F210" s="53">
        <f t="shared" si="6"/>
        <v>0</v>
      </c>
      <c r="G210" s="45" t="s">
        <v>490</v>
      </c>
    </row>
    <row r="211" spans="1:7" s="11" customFormat="1">
      <c r="A211" s="36">
        <v>2</v>
      </c>
      <c r="B211" s="37" t="s">
        <v>84</v>
      </c>
      <c r="C211" s="64">
        <f>C212+C215</f>
        <v>220761000</v>
      </c>
      <c r="D211" s="64">
        <f>D212+D215</f>
        <v>0</v>
      </c>
      <c r="E211" s="64">
        <f>E212+E215</f>
        <v>220761000</v>
      </c>
      <c r="F211" s="65">
        <f t="shared" si="6"/>
        <v>0</v>
      </c>
      <c r="G211" s="40"/>
    </row>
    <row r="212" spans="1:7" s="11" customFormat="1">
      <c r="A212" s="66" t="s">
        <v>7</v>
      </c>
      <c r="B212" s="67" t="s">
        <v>26</v>
      </c>
      <c r="C212" s="64">
        <f t="shared" ref="C212:E213" si="8">C213</f>
        <v>52565000</v>
      </c>
      <c r="D212" s="64">
        <f t="shared" si="8"/>
        <v>0</v>
      </c>
      <c r="E212" s="64">
        <f t="shared" si="8"/>
        <v>52565000</v>
      </c>
      <c r="F212" s="65">
        <f t="shared" si="6"/>
        <v>0</v>
      </c>
      <c r="G212" s="68"/>
    </row>
    <row r="213" spans="1:7" s="11" customFormat="1" ht="31.5">
      <c r="A213" s="36" t="s">
        <v>195</v>
      </c>
      <c r="B213" s="37" t="s">
        <v>93</v>
      </c>
      <c r="C213" s="78">
        <f t="shared" si="8"/>
        <v>52565000</v>
      </c>
      <c r="D213" s="78">
        <f t="shared" si="8"/>
        <v>0</v>
      </c>
      <c r="E213" s="78">
        <f t="shared" si="8"/>
        <v>52565000</v>
      </c>
      <c r="F213" s="79">
        <f t="shared" si="6"/>
        <v>0</v>
      </c>
      <c r="G213" s="40"/>
    </row>
    <row r="214" spans="1:7" s="11" customFormat="1" ht="31.5">
      <c r="A214" s="69" t="s">
        <v>69</v>
      </c>
      <c r="B214" s="42" t="s">
        <v>119</v>
      </c>
      <c r="C214" s="49">
        <v>52565000</v>
      </c>
      <c r="D214" s="49"/>
      <c r="E214" s="49">
        <f t="shared" si="7"/>
        <v>52565000</v>
      </c>
      <c r="F214" s="50">
        <f t="shared" si="6"/>
        <v>0</v>
      </c>
      <c r="G214" s="45" t="s">
        <v>479</v>
      </c>
    </row>
    <row r="215" spans="1:7" s="11" customFormat="1">
      <c r="A215" s="66" t="s">
        <v>6</v>
      </c>
      <c r="B215" s="67" t="s">
        <v>36</v>
      </c>
      <c r="C215" s="64">
        <f>C216+C217</f>
        <v>168196000</v>
      </c>
      <c r="D215" s="64">
        <f>D216+D217</f>
        <v>0</v>
      </c>
      <c r="E215" s="64">
        <f>E216+E217</f>
        <v>168196000</v>
      </c>
      <c r="F215" s="65">
        <f t="shared" si="6"/>
        <v>0</v>
      </c>
      <c r="G215" s="144" t="s">
        <v>479</v>
      </c>
    </row>
    <row r="216" spans="1:7" s="11" customFormat="1" ht="31.5">
      <c r="A216" s="69" t="s">
        <v>69</v>
      </c>
      <c r="B216" s="82" t="s">
        <v>100</v>
      </c>
      <c r="C216" s="75">
        <v>6355000</v>
      </c>
      <c r="D216" s="75"/>
      <c r="E216" s="75">
        <f t="shared" si="7"/>
        <v>6355000</v>
      </c>
      <c r="F216" s="76">
        <f t="shared" si="6"/>
        <v>0</v>
      </c>
      <c r="G216" s="83"/>
    </row>
    <row r="217" spans="1:7" s="11" customFormat="1" ht="31.5">
      <c r="A217" s="69" t="s">
        <v>69</v>
      </c>
      <c r="B217" s="42" t="s">
        <v>101</v>
      </c>
      <c r="C217" s="75">
        <f>SUM(C218:C219)</f>
        <v>161841000</v>
      </c>
      <c r="D217" s="75"/>
      <c r="E217" s="75">
        <f t="shared" si="7"/>
        <v>161841000</v>
      </c>
      <c r="F217" s="76">
        <f t="shared" si="6"/>
        <v>0</v>
      </c>
      <c r="G217" s="45"/>
    </row>
    <row r="218" spans="1:7" s="11" customFormat="1">
      <c r="A218" s="41"/>
      <c r="B218" s="118" t="s">
        <v>120</v>
      </c>
      <c r="C218" s="75">
        <v>125567000</v>
      </c>
      <c r="D218" s="75"/>
      <c r="E218" s="75">
        <f t="shared" si="7"/>
        <v>125567000</v>
      </c>
      <c r="F218" s="76">
        <f t="shared" si="6"/>
        <v>0</v>
      </c>
      <c r="G218" s="119"/>
    </row>
    <row r="219" spans="1:7" s="7" customFormat="1">
      <c r="A219" s="41"/>
      <c r="B219" s="74" t="s">
        <v>116</v>
      </c>
      <c r="C219" s="75">
        <v>36274000</v>
      </c>
      <c r="D219" s="75"/>
      <c r="E219" s="75">
        <f t="shared" si="7"/>
        <v>36274000</v>
      </c>
      <c r="F219" s="76">
        <f t="shared" si="6"/>
        <v>0</v>
      </c>
      <c r="G219" s="77"/>
    </row>
    <row r="220" spans="1:7" s="20" customFormat="1">
      <c r="A220" s="120" t="s">
        <v>58</v>
      </c>
      <c r="B220" s="121" t="s">
        <v>122</v>
      </c>
      <c r="C220" s="122">
        <f>C221+C230</f>
        <v>34966317869.831375</v>
      </c>
      <c r="D220" s="122">
        <f>D221+D230</f>
        <v>1851191217</v>
      </c>
      <c r="E220" s="122">
        <f>E221+E230</f>
        <v>33115126652.831375</v>
      </c>
      <c r="F220" s="123">
        <f t="shared" si="6"/>
        <v>5.2942126302557906</v>
      </c>
      <c r="G220" s="108"/>
    </row>
    <row r="221" spans="1:7" s="7" customFormat="1">
      <c r="A221" s="36">
        <v>1</v>
      </c>
      <c r="B221" s="37" t="s">
        <v>237</v>
      </c>
      <c r="C221" s="64">
        <f>C222+C226+C229</f>
        <v>25305662048</v>
      </c>
      <c r="D221" s="64">
        <f>D222+D226+D229</f>
        <v>94551000</v>
      </c>
      <c r="E221" s="64">
        <f>E222+E226+E229</f>
        <v>25211111048</v>
      </c>
      <c r="F221" s="65">
        <f t="shared" si="6"/>
        <v>0.37363574926692233</v>
      </c>
      <c r="G221" s="40"/>
    </row>
    <row r="222" spans="1:7" s="23" customFormat="1">
      <c r="A222" s="124" t="s">
        <v>5</v>
      </c>
      <c r="B222" s="125" t="s">
        <v>4</v>
      </c>
      <c r="C222" s="126">
        <f>SUM(C223:C225)</f>
        <v>25200396048</v>
      </c>
      <c r="D222" s="126">
        <f>SUM(D223:D225)</f>
        <v>0</v>
      </c>
      <c r="E222" s="126">
        <f>SUM(E223:E225)</f>
        <v>25200396048</v>
      </c>
      <c r="F222" s="127">
        <f t="shared" si="6"/>
        <v>0</v>
      </c>
      <c r="G222" s="128"/>
    </row>
    <row r="223" spans="1:7" s="11" customFormat="1">
      <c r="A223" s="129" t="s">
        <v>214</v>
      </c>
      <c r="B223" s="130" t="s">
        <v>4</v>
      </c>
      <c r="C223" s="92">
        <f>20765000000</f>
        <v>20765000000</v>
      </c>
      <c r="D223" s="92"/>
      <c r="E223" s="92">
        <f t="shared" si="7"/>
        <v>20765000000</v>
      </c>
      <c r="F223" s="93">
        <f t="shared" si="6"/>
        <v>0</v>
      </c>
      <c r="G223" s="131"/>
    </row>
    <row r="224" spans="1:7" s="11" customFormat="1">
      <c r="A224" s="41" t="s">
        <v>215</v>
      </c>
      <c r="B224" s="42" t="s">
        <v>4</v>
      </c>
      <c r="C224" s="92">
        <v>1545540048</v>
      </c>
      <c r="D224" s="92"/>
      <c r="E224" s="92">
        <f t="shared" si="7"/>
        <v>1545540048</v>
      </c>
      <c r="F224" s="93">
        <f t="shared" si="6"/>
        <v>0</v>
      </c>
      <c r="G224" s="45"/>
    </row>
    <row r="225" spans="1:7" s="11" customFormat="1">
      <c r="A225" s="41" t="s">
        <v>216</v>
      </c>
      <c r="B225" s="42" t="s">
        <v>4</v>
      </c>
      <c r="C225" s="92">
        <v>2889856000</v>
      </c>
      <c r="D225" s="92"/>
      <c r="E225" s="92">
        <f t="shared" si="7"/>
        <v>2889856000</v>
      </c>
      <c r="F225" s="93">
        <f t="shared" si="6"/>
        <v>0</v>
      </c>
      <c r="G225" s="45"/>
    </row>
    <row r="226" spans="1:7" s="23" customFormat="1" ht="31.5">
      <c r="A226" s="124" t="s">
        <v>9</v>
      </c>
      <c r="B226" s="125" t="s">
        <v>217</v>
      </c>
      <c r="C226" s="126">
        <f t="shared" ref="C226:E227" si="9">C227</f>
        <v>10715000</v>
      </c>
      <c r="D226" s="126">
        <f t="shared" si="9"/>
        <v>0</v>
      </c>
      <c r="E226" s="126">
        <f t="shared" si="9"/>
        <v>10715000</v>
      </c>
      <c r="F226" s="127">
        <f t="shared" si="6"/>
        <v>0</v>
      </c>
      <c r="G226" s="128"/>
    </row>
    <row r="227" spans="1:7" s="11" customFormat="1" ht="47.25">
      <c r="A227" s="41" t="s">
        <v>276</v>
      </c>
      <c r="B227" s="42" t="s">
        <v>139</v>
      </c>
      <c r="C227" s="92">
        <f t="shared" si="9"/>
        <v>10715000</v>
      </c>
      <c r="D227" s="92">
        <f t="shared" si="9"/>
        <v>0</v>
      </c>
      <c r="E227" s="92">
        <f t="shared" si="9"/>
        <v>10715000</v>
      </c>
      <c r="F227" s="93">
        <f t="shared" si="6"/>
        <v>0</v>
      </c>
      <c r="G227" s="45"/>
    </row>
    <row r="228" spans="1:7" s="11" customFormat="1" ht="47.25">
      <c r="A228" s="41" t="s">
        <v>69</v>
      </c>
      <c r="B228" s="42" t="s">
        <v>218</v>
      </c>
      <c r="C228" s="92">
        <v>10715000</v>
      </c>
      <c r="D228" s="92"/>
      <c r="E228" s="92">
        <f t="shared" si="7"/>
        <v>10715000</v>
      </c>
      <c r="F228" s="93">
        <f t="shared" si="6"/>
        <v>0</v>
      </c>
      <c r="G228" s="45"/>
    </row>
    <row r="229" spans="1:7" s="24" customFormat="1" ht="38.25">
      <c r="A229" s="124" t="s">
        <v>29</v>
      </c>
      <c r="B229" s="125" t="s">
        <v>219</v>
      </c>
      <c r="C229" s="126">
        <v>94551000</v>
      </c>
      <c r="D229" s="126">
        <v>94551000</v>
      </c>
      <c r="E229" s="126">
        <f t="shared" si="7"/>
        <v>0</v>
      </c>
      <c r="F229" s="127">
        <f t="shared" si="6"/>
        <v>100</v>
      </c>
      <c r="G229" s="128" t="s">
        <v>495</v>
      </c>
    </row>
    <row r="230" spans="1:7" s="11" customFormat="1">
      <c r="A230" s="36">
        <v>2</v>
      </c>
      <c r="B230" s="37" t="s">
        <v>150</v>
      </c>
      <c r="C230" s="90">
        <f>C237+C245+C254+C231</f>
        <v>9660655821.8313751</v>
      </c>
      <c r="D230" s="90">
        <f>D237+D245+D254+D231</f>
        <v>1756640217</v>
      </c>
      <c r="E230" s="90">
        <f>E237+E245+E254+E231</f>
        <v>7904015604.8313751</v>
      </c>
      <c r="F230" s="91">
        <f t="shared" si="6"/>
        <v>18.183446852855511</v>
      </c>
      <c r="G230" s="40"/>
    </row>
    <row r="231" spans="1:7" s="17" customFormat="1">
      <c r="A231" s="132" t="s">
        <v>7</v>
      </c>
      <c r="B231" s="133" t="s">
        <v>26</v>
      </c>
      <c r="C231" s="134">
        <f>C232</f>
        <v>5251363721</v>
      </c>
      <c r="D231" s="134">
        <f>D232</f>
        <v>158560434</v>
      </c>
      <c r="E231" s="134">
        <f>E232</f>
        <v>5092803287</v>
      </c>
      <c r="F231" s="135">
        <f t="shared" si="6"/>
        <v>3.0194144306920307</v>
      </c>
      <c r="G231" s="136"/>
    </row>
    <row r="232" spans="1:7" s="23" customFormat="1">
      <c r="A232" s="124" t="s">
        <v>195</v>
      </c>
      <c r="B232" s="125" t="s">
        <v>197</v>
      </c>
      <c r="C232" s="137">
        <f>SUM(C233:C236)</f>
        <v>5251363721</v>
      </c>
      <c r="D232" s="137">
        <f>SUM(D233:D236)</f>
        <v>158560434</v>
      </c>
      <c r="E232" s="137">
        <f>SUM(E233:E236)</f>
        <v>5092803287</v>
      </c>
      <c r="F232" s="138">
        <f t="shared" si="6"/>
        <v>3.0194144306920307</v>
      </c>
      <c r="G232" s="128"/>
    </row>
    <row r="233" spans="1:7" s="11" customFormat="1" ht="31.5">
      <c r="A233" s="41" t="s">
        <v>69</v>
      </c>
      <c r="B233" s="42" t="s">
        <v>220</v>
      </c>
      <c r="C233" s="43">
        <v>78114434</v>
      </c>
      <c r="D233" s="43">
        <f>66646934+11467500</f>
        <v>78114434</v>
      </c>
      <c r="E233" s="43">
        <f t="shared" si="7"/>
        <v>0</v>
      </c>
      <c r="F233" s="44">
        <f t="shared" si="6"/>
        <v>100</v>
      </c>
      <c r="G233" s="45"/>
    </row>
    <row r="234" spans="1:7" s="11" customFormat="1" ht="43.5" customHeight="1">
      <c r="A234" s="41" t="s">
        <v>69</v>
      </c>
      <c r="B234" s="42" t="s">
        <v>221</v>
      </c>
      <c r="C234" s="43">
        <v>2684387000</v>
      </c>
      <c r="D234" s="43"/>
      <c r="E234" s="43">
        <f t="shared" si="7"/>
        <v>2684387000</v>
      </c>
      <c r="F234" s="44">
        <f t="shared" si="6"/>
        <v>0</v>
      </c>
      <c r="G234" s="45" t="s">
        <v>481</v>
      </c>
    </row>
    <row r="235" spans="1:7" s="11" customFormat="1" ht="63.75">
      <c r="A235" s="41" t="s">
        <v>69</v>
      </c>
      <c r="B235" s="42" t="s">
        <v>222</v>
      </c>
      <c r="C235" s="43">
        <v>80446000</v>
      </c>
      <c r="D235" s="43">
        <v>80446000</v>
      </c>
      <c r="E235" s="43">
        <f t="shared" si="7"/>
        <v>0</v>
      </c>
      <c r="F235" s="44">
        <f t="shared" si="6"/>
        <v>100</v>
      </c>
      <c r="G235" s="45" t="s">
        <v>480</v>
      </c>
    </row>
    <row r="236" spans="1:7" s="11" customFormat="1" ht="40.5" customHeight="1">
      <c r="A236" s="41" t="s">
        <v>69</v>
      </c>
      <c r="B236" s="42" t="s">
        <v>223</v>
      </c>
      <c r="C236" s="43">
        <v>2408416287</v>
      </c>
      <c r="D236" s="43"/>
      <c r="E236" s="43">
        <f t="shared" si="7"/>
        <v>2408416287</v>
      </c>
      <c r="F236" s="44">
        <f t="shared" si="6"/>
        <v>0</v>
      </c>
      <c r="G236" s="45" t="s">
        <v>481</v>
      </c>
    </row>
    <row r="237" spans="1:7" s="17" customFormat="1">
      <c r="A237" s="132" t="s">
        <v>6</v>
      </c>
      <c r="B237" s="133" t="s">
        <v>31</v>
      </c>
      <c r="C237" s="134">
        <f>SUM(C238,C243)</f>
        <v>2250224000</v>
      </c>
      <c r="D237" s="134">
        <f>SUM(D238,D243)</f>
        <v>3058000</v>
      </c>
      <c r="E237" s="134">
        <f>SUM(E238,E243)</f>
        <v>2247166000</v>
      </c>
      <c r="F237" s="135">
        <f t="shared" si="6"/>
        <v>0.13589758175186115</v>
      </c>
      <c r="G237" s="136"/>
    </row>
    <row r="238" spans="1:7" s="11" customFormat="1">
      <c r="A238" s="41" t="s">
        <v>401</v>
      </c>
      <c r="B238" s="42" t="s">
        <v>124</v>
      </c>
      <c r="C238" s="92">
        <f>C239+C241</f>
        <v>10032000</v>
      </c>
      <c r="D238" s="92">
        <f>D239+D241</f>
        <v>3058000</v>
      </c>
      <c r="E238" s="92">
        <f>E239+E241</f>
        <v>6974000</v>
      </c>
      <c r="F238" s="93">
        <f t="shared" si="6"/>
        <v>30.482456140350877</v>
      </c>
      <c r="G238" s="45"/>
    </row>
    <row r="239" spans="1:7" s="24" customFormat="1" ht="38.25">
      <c r="A239" s="124" t="s">
        <v>405</v>
      </c>
      <c r="B239" s="139" t="s">
        <v>168</v>
      </c>
      <c r="C239" s="137">
        <v>6974000</v>
      </c>
      <c r="D239" s="137"/>
      <c r="E239" s="137">
        <f t="shared" si="7"/>
        <v>6974000</v>
      </c>
      <c r="F239" s="138">
        <f t="shared" si="6"/>
        <v>0</v>
      </c>
      <c r="G239" s="140" t="s">
        <v>442</v>
      </c>
    </row>
    <row r="240" spans="1:7" s="7" customFormat="1" ht="31.5">
      <c r="A240" s="41"/>
      <c r="B240" s="141" t="s">
        <v>224</v>
      </c>
      <c r="C240" s="43">
        <v>6974000</v>
      </c>
      <c r="D240" s="43"/>
      <c r="E240" s="43">
        <f t="shared" si="7"/>
        <v>6974000</v>
      </c>
      <c r="F240" s="44">
        <f t="shared" si="6"/>
        <v>0</v>
      </c>
      <c r="G240" s="142"/>
    </row>
    <row r="241" spans="1:7" s="24" customFormat="1" ht="114.75">
      <c r="A241" s="124" t="s">
        <v>406</v>
      </c>
      <c r="B241" s="143" t="s">
        <v>88</v>
      </c>
      <c r="C241" s="126">
        <v>3058000</v>
      </c>
      <c r="D241" s="126">
        <v>3058000</v>
      </c>
      <c r="E241" s="126">
        <f t="shared" si="7"/>
        <v>0</v>
      </c>
      <c r="F241" s="127">
        <f t="shared" si="6"/>
        <v>100</v>
      </c>
      <c r="G241" s="128" t="s">
        <v>478</v>
      </c>
    </row>
    <row r="242" spans="1:7" s="7" customFormat="1" ht="63">
      <c r="A242" s="41"/>
      <c r="B242" s="98" t="s">
        <v>225</v>
      </c>
      <c r="C242" s="43">
        <v>3058000</v>
      </c>
      <c r="D242" s="43">
        <v>3058000</v>
      </c>
      <c r="E242" s="43">
        <f t="shared" si="7"/>
        <v>0</v>
      </c>
      <c r="F242" s="44">
        <f t="shared" si="6"/>
        <v>100</v>
      </c>
      <c r="G242" s="99"/>
    </row>
    <row r="243" spans="1:7" s="26" customFormat="1">
      <c r="A243" s="124" t="s">
        <v>210</v>
      </c>
      <c r="B243" s="125" t="s">
        <v>201</v>
      </c>
      <c r="C243" s="137">
        <f>SUM(C244:C244)</f>
        <v>2240192000</v>
      </c>
      <c r="D243" s="137">
        <f>SUM(D244:D244)</f>
        <v>0</v>
      </c>
      <c r="E243" s="137">
        <f>SUM(E244:E244)</f>
        <v>2240192000</v>
      </c>
      <c r="F243" s="138">
        <f t="shared" si="6"/>
        <v>0</v>
      </c>
      <c r="G243" s="128"/>
    </row>
    <row r="244" spans="1:7" s="7" customFormat="1" ht="63.75">
      <c r="A244" s="41" t="s">
        <v>69</v>
      </c>
      <c r="B244" s="42" t="s">
        <v>221</v>
      </c>
      <c r="C244" s="43">
        <v>2240192000</v>
      </c>
      <c r="D244" s="43"/>
      <c r="E244" s="43">
        <f t="shared" si="7"/>
        <v>2240192000</v>
      </c>
      <c r="F244" s="44">
        <f t="shared" si="6"/>
        <v>0</v>
      </c>
      <c r="G244" s="45" t="s">
        <v>443</v>
      </c>
    </row>
    <row r="245" spans="1:7" s="17" customFormat="1">
      <c r="A245" s="132" t="s">
        <v>34</v>
      </c>
      <c r="B245" s="133" t="s">
        <v>11</v>
      </c>
      <c r="C245" s="134">
        <f>C246+C251+C252+C253</f>
        <v>1570388782.8313746</v>
      </c>
      <c r="D245" s="134">
        <f>D246+D251+D252+D253</f>
        <v>1570388783</v>
      </c>
      <c r="E245" s="134">
        <f>E246+E251+E252+E253</f>
        <v>-0.16862545534968376</v>
      </c>
      <c r="F245" s="135">
        <f t="shared" si="6"/>
        <v>100.00000001073781</v>
      </c>
      <c r="G245" s="136"/>
    </row>
    <row r="246" spans="1:7" s="11" customFormat="1">
      <c r="A246" s="145" t="s">
        <v>407</v>
      </c>
      <c r="B246" s="42" t="s">
        <v>124</v>
      </c>
      <c r="C246" s="43">
        <f>C247</f>
        <v>60198919.831374541</v>
      </c>
      <c r="D246" s="43">
        <f>D247</f>
        <v>60198920</v>
      </c>
      <c r="E246" s="43">
        <f>E247</f>
        <v>-0.16862545534968376</v>
      </c>
      <c r="F246" s="44">
        <f t="shared" si="6"/>
        <v>100.00000028011375</v>
      </c>
      <c r="G246" s="45"/>
    </row>
    <row r="247" spans="1:7" s="23" customFormat="1" ht="31.5">
      <c r="A247" s="146" t="s">
        <v>408</v>
      </c>
      <c r="B247" s="147" t="s">
        <v>181</v>
      </c>
      <c r="C247" s="126">
        <f>SUM(C248:C250)</f>
        <v>60198919.831374541</v>
      </c>
      <c r="D247" s="126">
        <f>SUM(D248:D250)</f>
        <v>60198920</v>
      </c>
      <c r="E247" s="126">
        <f>SUM(E248:E250)</f>
        <v>-0.16862545534968376</v>
      </c>
      <c r="F247" s="127">
        <f t="shared" si="6"/>
        <v>100.00000028011375</v>
      </c>
      <c r="G247" s="148"/>
    </row>
    <row r="248" spans="1:7" s="11" customFormat="1">
      <c r="A248" s="145"/>
      <c r="B248" s="102" t="s">
        <v>185</v>
      </c>
      <c r="C248" s="92">
        <v>22464283</v>
      </c>
      <c r="D248" s="92">
        <f>21059000+1405283</f>
        <v>22464283</v>
      </c>
      <c r="E248" s="92">
        <f t="shared" si="7"/>
        <v>0</v>
      </c>
      <c r="F248" s="93">
        <f t="shared" si="6"/>
        <v>100</v>
      </c>
      <c r="G248" s="103"/>
    </row>
    <row r="249" spans="1:7" s="11" customFormat="1" ht="31.5">
      <c r="A249" s="145"/>
      <c r="B249" s="102" t="s">
        <v>186</v>
      </c>
      <c r="C249" s="92">
        <v>21322383.089614116</v>
      </c>
      <c r="D249" s="92">
        <v>21322383</v>
      </c>
      <c r="E249" s="92">
        <f t="shared" si="7"/>
        <v>8.9614115655422211E-2</v>
      </c>
      <c r="F249" s="93">
        <f t="shared" si="6"/>
        <v>99.999999579718107</v>
      </c>
      <c r="G249" s="103"/>
    </row>
    <row r="250" spans="1:7" s="11" customFormat="1" ht="51">
      <c r="A250" s="145"/>
      <c r="B250" s="149" t="s">
        <v>187</v>
      </c>
      <c r="C250" s="114">
        <v>16412253.741760429</v>
      </c>
      <c r="D250" s="114">
        <v>16412254</v>
      </c>
      <c r="E250" s="114">
        <f t="shared" si="7"/>
        <v>-0.25823957100510597</v>
      </c>
      <c r="F250" s="115">
        <f t="shared" si="6"/>
        <v>100.00000157345588</v>
      </c>
      <c r="G250" s="362" t="s">
        <v>462</v>
      </c>
    </row>
    <row r="251" spans="1:7" s="11" customFormat="1" ht="63.75">
      <c r="A251" s="150" t="s">
        <v>415</v>
      </c>
      <c r="B251" s="42" t="s">
        <v>226</v>
      </c>
      <c r="C251" s="92">
        <v>285134496</v>
      </c>
      <c r="D251" s="92">
        <f>36047200+25888800+117386780+105811716</f>
        <v>285134496</v>
      </c>
      <c r="E251" s="92">
        <f t="shared" si="7"/>
        <v>0</v>
      </c>
      <c r="F251" s="93">
        <f t="shared" si="6"/>
        <v>100</v>
      </c>
      <c r="G251" s="45" t="s">
        <v>455</v>
      </c>
    </row>
    <row r="252" spans="1:7" s="11" customFormat="1" ht="38.25">
      <c r="A252" s="150" t="s">
        <v>416</v>
      </c>
      <c r="B252" s="42" t="s">
        <v>227</v>
      </c>
      <c r="C252" s="151">
        <v>1209355367</v>
      </c>
      <c r="D252" s="151">
        <v>1209355367</v>
      </c>
      <c r="E252" s="151">
        <f t="shared" si="7"/>
        <v>0</v>
      </c>
      <c r="F252" s="152">
        <f t="shared" si="6"/>
        <v>100</v>
      </c>
      <c r="G252" s="45" t="s">
        <v>456</v>
      </c>
    </row>
    <row r="253" spans="1:7" s="11" customFormat="1" ht="38.25">
      <c r="A253" s="150" t="s">
        <v>417</v>
      </c>
      <c r="B253" s="42" t="s">
        <v>228</v>
      </c>
      <c r="C253" s="151">
        <v>15700000</v>
      </c>
      <c r="D253" s="151">
        <v>15700000</v>
      </c>
      <c r="E253" s="151">
        <f t="shared" si="7"/>
        <v>0</v>
      </c>
      <c r="F253" s="152">
        <f t="shared" si="6"/>
        <v>100</v>
      </c>
      <c r="G253" s="45" t="s">
        <v>457</v>
      </c>
    </row>
    <row r="254" spans="1:7" s="11" customFormat="1">
      <c r="A254" s="36" t="s">
        <v>402</v>
      </c>
      <c r="B254" s="37" t="s">
        <v>36</v>
      </c>
      <c r="C254" s="90">
        <f>C255+C266</f>
        <v>588679318</v>
      </c>
      <c r="D254" s="90">
        <f>D255+D266</f>
        <v>24633000</v>
      </c>
      <c r="E254" s="90">
        <f>E255+E266</f>
        <v>564046318</v>
      </c>
      <c r="F254" s="91">
        <f t="shared" si="6"/>
        <v>4.1844514061898801</v>
      </c>
      <c r="G254" s="40"/>
    </row>
    <row r="255" spans="1:7" s="11" customFormat="1">
      <c r="A255" s="153" t="s">
        <v>410</v>
      </c>
      <c r="B255" s="42" t="s">
        <v>124</v>
      </c>
      <c r="C255" s="43">
        <f>C256+C260</f>
        <v>104670000</v>
      </c>
      <c r="D255" s="43">
        <f>D256+D260</f>
        <v>24633000</v>
      </c>
      <c r="E255" s="43">
        <f>E256+E260</f>
        <v>80037000</v>
      </c>
      <c r="F255" s="44">
        <f t="shared" si="6"/>
        <v>23.53396388650043</v>
      </c>
      <c r="G255" s="45"/>
    </row>
    <row r="256" spans="1:7" s="11" customFormat="1">
      <c r="A256" s="153" t="s">
        <v>411</v>
      </c>
      <c r="B256" s="82" t="s">
        <v>190</v>
      </c>
      <c r="C256" s="92">
        <f>SUM(C257:C259)</f>
        <v>10006000</v>
      </c>
      <c r="D256" s="92">
        <f>SUM(D257:D259)</f>
        <v>0</v>
      </c>
      <c r="E256" s="92">
        <f>SUM(E257:E259)</f>
        <v>10006000</v>
      </c>
      <c r="F256" s="93">
        <f t="shared" si="6"/>
        <v>0</v>
      </c>
      <c r="G256" s="83"/>
    </row>
    <row r="257" spans="1:7" s="11" customFormat="1">
      <c r="A257" s="153"/>
      <c r="B257" s="102" t="s">
        <v>229</v>
      </c>
      <c r="C257" s="92">
        <v>4243000</v>
      </c>
      <c r="D257" s="92"/>
      <c r="E257" s="92">
        <f t="shared" si="7"/>
        <v>4243000</v>
      </c>
      <c r="F257" s="93">
        <f t="shared" si="6"/>
        <v>0</v>
      </c>
      <c r="G257" s="103"/>
    </row>
    <row r="258" spans="1:7" s="11" customFormat="1" ht="31.5">
      <c r="A258" s="153"/>
      <c r="B258" s="102" t="s">
        <v>230</v>
      </c>
      <c r="C258" s="92">
        <v>3299000</v>
      </c>
      <c r="D258" s="92"/>
      <c r="E258" s="92">
        <f t="shared" si="7"/>
        <v>3299000</v>
      </c>
      <c r="F258" s="93">
        <f t="shared" si="6"/>
        <v>0</v>
      </c>
      <c r="G258" s="103"/>
    </row>
    <row r="259" spans="1:7" s="11" customFormat="1" ht="31.5">
      <c r="A259" s="153"/>
      <c r="B259" s="102" t="s">
        <v>231</v>
      </c>
      <c r="C259" s="92">
        <v>2464000</v>
      </c>
      <c r="D259" s="92"/>
      <c r="E259" s="92">
        <f t="shared" si="7"/>
        <v>2464000</v>
      </c>
      <c r="F259" s="93">
        <f t="shared" si="6"/>
        <v>0</v>
      </c>
      <c r="G259" s="103"/>
    </row>
    <row r="260" spans="1:7" s="7" customFormat="1" ht="31.5">
      <c r="A260" s="153" t="s">
        <v>412</v>
      </c>
      <c r="B260" s="82" t="s">
        <v>192</v>
      </c>
      <c r="C260" s="92">
        <f>SUM(C261:C265)</f>
        <v>94664000</v>
      </c>
      <c r="D260" s="92">
        <f>SUM(D261:D265)</f>
        <v>24633000</v>
      </c>
      <c r="E260" s="92">
        <f>SUM(E261:E265)</f>
        <v>70031000</v>
      </c>
      <c r="F260" s="93">
        <f t="shared" si="6"/>
        <v>26.021507648102766</v>
      </c>
      <c r="G260" s="83"/>
    </row>
    <row r="261" spans="1:7" s="11" customFormat="1">
      <c r="A261" s="153"/>
      <c r="B261" s="42" t="s">
        <v>232</v>
      </c>
      <c r="C261" s="92">
        <v>23624000</v>
      </c>
      <c r="D261" s="92"/>
      <c r="E261" s="92">
        <f t="shared" si="7"/>
        <v>23624000</v>
      </c>
      <c r="F261" s="93">
        <f t="shared" si="6"/>
        <v>0</v>
      </c>
      <c r="G261" s="45"/>
    </row>
    <row r="262" spans="1:7" s="11" customFormat="1" ht="31.5">
      <c r="A262" s="153"/>
      <c r="B262" s="102" t="s">
        <v>233</v>
      </c>
      <c r="C262" s="92">
        <v>22290000</v>
      </c>
      <c r="D262" s="92">
        <f>17689000+4601000</f>
        <v>22290000</v>
      </c>
      <c r="E262" s="92">
        <f t="shared" si="7"/>
        <v>0</v>
      </c>
      <c r="F262" s="93">
        <f t="shared" si="6"/>
        <v>100</v>
      </c>
      <c r="G262" s="103"/>
    </row>
    <row r="263" spans="1:7" s="11" customFormat="1">
      <c r="A263" s="153"/>
      <c r="B263" s="47" t="s">
        <v>193</v>
      </c>
      <c r="C263" s="114">
        <v>15587000</v>
      </c>
      <c r="D263" s="114"/>
      <c r="E263" s="114">
        <f t="shared" si="7"/>
        <v>15587000</v>
      </c>
      <c r="F263" s="115">
        <f t="shared" si="6"/>
        <v>0</v>
      </c>
      <c r="G263" s="46"/>
    </row>
    <row r="264" spans="1:7" s="11" customFormat="1">
      <c r="A264" s="153"/>
      <c r="B264" s="47" t="s">
        <v>234</v>
      </c>
      <c r="C264" s="114">
        <v>19048000</v>
      </c>
      <c r="D264" s="114">
        <f>2343000</f>
        <v>2343000</v>
      </c>
      <c r="E264" s="114">
        <f t="shared" si="7"/>
        <v>16705000</v>
      </c>
      <c r="F264" s="115">
        <f t="shared" ref="F264:F327" si="10">D264/C264*100</f>
        <v>12.300503989920202</v>
      </c>
      <c r="G264" s="46"/>
    </row>
    <row r="265" spans="1:7" s="11" customFormat="1">
      <c r="A265" s="153"/>
      <c r="B265" s="47" t="s">
        <v>235</v>
      </c>
      <c r="C265" s="114">
        <v>14115000</v>
      </c>
      <c r="D265" s="114"/>
      <c r="E265" s="114">
        <f t="shared" si="7"/>
        <v>14115000</v>
      </c>
      <c r="F265" s="115">
        <f t="shared" si="10"/>
        <v>0</v>
      </c>
      <c r="G265" s="46"/>
    </row>
    <row r="266" spans="1:7" s="11" customFormat="1" ht="31.5">
      <c r="A266" s="153" t="s">
        <v>418</v>
      </c>
      <c r="B266" s="42" t="s">
        <v>236</v>
      </c>
      <c r="C266" s="114">
        <v>484009318</v>
      </c>
      <c r="D266" s="381"/>
      <c r="E266" s="114">
        <f t="shared" si="7"/>
        <v>484009318</v>
      </c>
      <c r="F266" s="115">
        <f t="shared" si="10"/>
        <v>0</v>
      </c>
      <c r="G266" s="45"/>
    </row>
    <row r="267" spans="1:7" s="20" customFormat="1">
      <c r="A267" s="120" t="s">
        <v>338</v>
      </c>
      <c r="B267" s="121" t="s">
        <v>247</v>
      </c>
      <c r="C267" s="122">
        <f>C268+C315</f>
        <v>9420681749</v>
      </c>
      <c r="D267" s="122">
        <f>D268+D315</f>
        <v>3724637359</v>
      </c>
      <c r="E267" s="122">
        <f>E268+E315</f>
        <v>5696044390</v>
      </c>
      <c r="F267" s="123">
        <f t="shared" si="10"/>
        <v>39.536813345757785</v>
      </c>
      <c r="G267" s="108"/>
    </row>
    <row r="268" spans="1:7" s="25" customFormat="1">
      <c r="A268" s="132">
        <v>1</v>
      </c>
      <c r="B268" s="133" t="s">
        <v>271</v>
      </c>
      <c r="C268" s="154">
        <f>C269</f>
        <v>887060000</v>
      </c>
      <c r="D268" s="154">
        <f>D269</f>
        <v>0</v>
      </c>
      <c r="E268" s="154">
        <f>E269</f>
        <v>887060000</v>
      </c>
      <c r="F268" s="155">
        <f t="shared" si="10"/>
        <v>0</v>
      </c>
      <c r="G268" s="136"/>
    </row>
    <row r="269" spans="1:7" s="24" customFormat="1" ht="47.25">
      <c r="A269" s="156" t="s">
        <v>5</v>
      </c>
      <c r="B269" s="157" t="s">
        <v>139</v>
      </c>
      <c r="C269" s="158">
        <f>C270+C276+C282+C286+C292+C299+C302+C307+C311</f>
        <v>887060000</v>
      </c>
      <c r="D269" s="158">
        <f>D270+D276+D282+D286+D292+D299+D302+D307+D311</f>
        <v>0</v>
      </c>
      <c r="E269" s="158">
        <f>E270+E276+E282+E286+E292+E299+E302+E307+E311</f>
        <v>887060000</v>
      </c>
      <c r="F269" s="159">
        <f t="shared" si="10"/>
        <v>0</v>
      </c>
      <c r="G269" s="160"/>
    </row>
    <row r="270" spans="1:7" s="24" customFormat="1" ht="31.5">
      <c r="A270" s="156" t="s">
        <v>214</v>
      </c>
      <c r="B270" s="161" t="s">
        <v>249</v>
      </c>
      <c r="C270" s="158">
        <f>C271</f>
        <v>312233000</v>
      </c>
      <c r="D270" s="158">
        <f>D271</f>
        <v>0</v>
      </c>
      <c r="E270" s="158">
        <f>E271</f>
        <v>312233000</v>
      </c>
      <c r="F270" s="159">
        <f t="shared" si="10"/>
        <v>0</v>
      </c>
      <c r="G270" s="162"/>
    </row>
    <row r="271" spans="1:7" s="24" customFormat="1">
      <c r="A271" s="156"/>
      <c r="B271" s="161" t="s">
        <v>250</v>
      </c>
      <c r="C271" s="158">
        <f>C272+C274</f>
        <v>312233000</v>
      </c>
      <c r="D271" s="158"/>
      <c r="E271" s="158">
        <f t="shared" ref="E271:E325" si="11">C271-D271</f>
        <v>312233000</v>
      </c>
      <c r="F271" s="159">
        <f t="shared" si="10"/>
        <v>0</v>
      </c>
      <c r="G271" s="162"/>
    </row>
    <row r="272" spans="1:7">
      <c r="A272" s="163" t="s">
        <v>425</v>
      </c>
      <c r="B272" s="164" t="s">
        <v>248</v>
      </c>
      <c r="C272" s="165">
        <v>21890000</v>
      </c>
      <c r="D272" s="165"/>
      <c r="E272" s="165">
        <f t="shared" si="11"/>
        <v>21890000</v>
      </c>
      <c r="F272" s="166">
        <f t="shared" si="10"/>
        <v>0</v>
      </c>
      <c r="G272" s="167"/>
    </row>
    <row r="273" spans="1:7" ht="31.5">
      <c r="A273" s="168" t="s">
        <v>69</v>
      </c>
      <c r="B273" s="169" t="s">
        <v>251</v>
      </c>
      <c r="C273" s="170">
        <v>21890000</v>
      </c>
      <c r="D273" s="170"/>
      <c r="E273" s="170">
        <f t="shared" si="11"/>
        <v>21890000</v>
      </c>
      <c r="F273" s="171">
        <f t="shared" si="10"/>
        <v>0</v>
      </c>
      <c r="G273" s="172"/>
    </row>
    <row r="274" spans="1:7">
      <c r="A274" s="163" t="s">
        <v>426</v>
      </c>
      <c r="B274" s="164" t="s">
        <v>252</v>
      </c>
      <c r="C274" s="165">
        <v>290343000</v>
      </c>
      <c r="D274" s="165"/>
      <c r="E274" s="165">
        <f t="shared" si="11"/>
        <v>290343000</v>
      </c>
      <c r="F274" s="166">
        <f t="shared" si="10"/>
        <v>0</v>
      </c>
      <c r="G274" s="167"/>
    </row>
    <row r="275" spans="1:7">
      <c r="A275" s="168" t="s">
        <v>69</v>
      </c>
      <c r="B275" s="164" t="s">
        <v>253</v>
      </c>
      <c r="C275" s="173">
        <v>290343000</v>
      </c>
      <c r="D275" s="173"/>
      <c r="E275" s="173">
        <f t="shared" si="11"/>
        <v>290343000</v>
      </c>
      <c r="F275" s="174">
        <f t="shared" si="10"/>
        <v>0</v>
      </c>
      <c r="G275" s="167"/>
    </row>
    <row r="276" spans="1:7" s="24" customFormat="1" ht="47.25">
      <c r="A276" s="156" t="s">
        <v>215</v>
      </c>
      <c r="B276" s="161" t="s">
        <v>254</v>
      </c>
      <c r="C276" s="158">
        <f>C277</f>
        <v>176443000</v>
      </c>
      <c r="D276" s="158">
        <f>D277</f>
        <v>0</v>
      </c>
      <c r="E276" s="158">
        <f>E277</f>
        <v>176443000</v>
      </c>
      <c r="F276" s="159">
        <f t="shared" si="10"/>
        <v>0</v>
      </c>
      <c r="G276" s="162"/>
    </row>
    <row r="277" spans="1:7" s="24" customFormat="1">
      <c r="A277" s="156"/>
      <c r="B277" s="161" t="s">
        <v>250</v>
      </c>
      <c r="C277" s="158">
        <f>C278+C280</f>
        <v>176443000</v>
      </c>
      <c r="D277" s="158"/>
      <c r="E277" s="158">
        <f t="shared" si="11"/>
        <v>176443000</v>
      </c>
      <c r="F277" s="159">
        <f t="shared" si="10"/>
        <v>0</v>
      </c>
      <c r="G277" s="162"/>
    </row>
    <row r="278" spans="1:7">
      <c r="A278" s="175" t="s">
        <v>427</v>
      </c>
      <c r="B278" s="164" t="s">
        <v>248</v>
      </c>
      <c r="C278" s="165">
        <v>20832000</v>
      </c>
      <c r="D278" s="165"/>
      <c r="E278" s="165">
        <f t="shared" si="11"/>
        <v>20832000</v>
      </c>
      <c r="F278" s="166">
        <f t="shared" si="10"/>
        <v>0</v>
      </c>
      <c r="G278" s="167"/>
    </row>
    <row r="279" spans="1:7" ht="47.25">
      <c r="A279" s="175" t="s">
        <v>69</v>
      </c>
      <c r="B279" s="169" t="s">
        <v>255</v>
      </c>
      <c r="C279" s="173">
        <v>20832000</v>
      </c>
      <c r="D279" s="173"/>
      <c r="E279" s="173">
        <f t="shared" si="11"/>
        <v>20832000</v>
      </c>
      <c r="F279" s="174">
        <f t="shared" si="10"/>
        <v>0</v>
      </c>
      <c r="G279" s="172"/>
    </row>
    <row r="280" spans="1:7">
      <c r="A280" s="175" t="s">
        <v>427</v>
      </c>
      <c r="B280" s="164" t="s">
        <v>252</v>
      </c>
      <c r="C280" s="176">
        <v>155611000</v>
      </c>
      <c r="D280" s="176"/>
      <c r="E280" s="176">
        <f t="shared" si="11"/>
        <v>155611000</v>
      </c>
      <c r="F280" s="177">
        <f t="shared" si="10"/>
        <v>0</v>
      </c>
      <c r="G280" s="167"/>
    </row>
    <row r="281" spans="1:7">
      <c r="A281" s="175" t="s">
        <v>69</v>
      </c>
      <c r="B281" s="169" t="s">
        <v>253</v>
      </c>
      <c r="C281" s="178">
        <v>155611000</v>
      </c>
      <c r="D281" s="178"/>
      <c r="E281" s="178">
        <f t="shared" si="11"/>
        <v>155611000</v>
      </c>
      <c r="F281" s="179">
        <f t="shared" si="10"/>
        <v>0</v>
      </c>
      <c r="G281" s="172"/>
    </row>
    <row r="282" spans="1:7" s="24" customFormat="1" ht="31.5">
      <c r="A282" s="180" t="s">
        <v>216</v>
      </c>
      <c r="B282" s="161" t="s">
        <v>256</v>
      </c>
      <c r="C282" s="158">
        <f>C283</f>
        <v>21098000</v>
      </c>
      <c r="D282" s="158">
        <f>D283</f>
        <v>0</v>
      </c>
      <c r="E282" s="158">
        <f>E283</f>
        <v>21098000</v>
      </c>
      <c r="F282" s="159">
        <f t="shared" si="10"/>
        <v>0</v>
      </c>
      <c r="G282" s="162"/>
    </row>
    <row r="283" spans="1:7" s="24" customFormat="1">
      <c r="A283" s="181"/>
      <c r="B283" s="161" t="s">
        <v>250</v>
      </c>
      <c r="C283" s="182">
        <f>C284</f>
        <v>21098000</v>
      </c>
      <c r="D283" s="182"/>
      <c r="E283" s="182">
        <f t="shared" si="11"/>
        <v>21098000</v>
      </c>
      <c r="F283" s="183">
        <f t="shared" si="10"/>
        <v>0</v>
      </c>
      <c r="G283" s="162"/>
    </row>
    <row r="284" spans="1:7">
      <c r="A284" s="163" t="s">
        <v>428</v>
      </c>
      <c r="B284" s="164" t="s">
        <v>248</v>
      </c>
      <c r="C284" s="176">
        <v>21098000</v>
      </c>
      <c r="D284" s="176"/>
      <c r="E284" s="176">
        <f t="shared" si="11"/>
        <v>21098000</v>
      </c>
      <c r="F284" s="177">
        <f t="shared" si="10"/>
        <v>0</v>
      </c>
      <c r="G284" s="167"/>
    </row>
    <row r="285" spans="1:7">
      <c r="A285" s="163" t="s">
        <v>69</v>
      </c>
      <c r="B285" s="164" t="s">
        <v>257</v>
      </c>
      <c r="C285" s="178">
        <v>21098000</v>
      </c>
      <c r="D285" s="178"/>
      <c r="E285" s="178">
        <f t="shared" si="11"/>
        <v>21098000</v>
      </c>
      <c r="F285" s="179">
        <f t="shared" si="10"/>
        <v>0</v>
      </c>
      <c r="G285" s="167"/>
    </row>
    <row r="286" spans="1:7" s="24" customFormat="1" ht="31.5">
      <c r="A286" s="184" t="s">
        <v>399</v>
      </c>
      <c r="B286" s="161" t="s">
        <v>258</v>
      </c>
      <c r="C286" s="158">
        <f>C287</f>
        <v>109057000</v>
      </c>
      <c r="D286" s="158">
        <f>D287</f>
        <v>0</v>
      </c>
      <c r="E286" s="158">
        <f>E287</f>
        <v>109057000</v>
      </c>
      <c r="F286" s="159">
        <f t="shared" si="10"/>
        <v>0</v>
      </c>
      <c r="G286" s="162"/>
    </row>
    <row r="287" spans="1:7" s="24" customFormat="1">
      <c r="A287" s="184"/>
      <c r="B287" s="161" t="s">
        <v>250</v>
      </c>
      <c r="C287" s="182">
        <f>C288+C290</f>
        <v>109057000</v>
      </c>
      <c r="D287" s="182">
        <f>D288+D290</f>
        <v>0</v>
      </c>
      <c r="E287" s="182">
        <f>E288+E290</f>
        <v>109057000</v>
      </c>
      <c r="F287" s="183">
        <f t="shared" si="10"/>
        <v>0</v>
      </c>
      <c r="G287" s="162"/>
    </row>
    <row r="288" spans="1:7">
      <c r="A288" s="175" t="s">
        <v>429</v>
      </c>
      <c r="B288" s="164" t="s">
        <v>248</v>
      </c>
      <c r="C288" s="176">
        <v>12184000</v>
      </c>
      <c r="D288" s="176"/>
      <c r="E288" s="176">
        <f t="shared" si="11"/>
        <v>12184000</v>
      </c>
      <c r="F288" s="177">
        <f t="shared" si="10"/>
        <v>0</v>
      </c>
      <c r="G288" s="167"/>
    </row>
    <row r="289" spans="1:7" ht="31.5">
      <c r="A289" s="175" t="s">
        <v>69</v>
      </c>
      <c r="B289" s="169" t="s">
        <v>259</v>
      </c>
      <c r="C289" s="178">
        <v>12184000</v>
      </c>
      <c r="D289" s="178"/>
      <c r="E289" s="178">
        <f t="shared" si="11"/>
        <v>12184000</v>
      </c>
      <c r="F289" s="179">
        <f t="shared" si="10"/>
        <v>0</v>
      </c>
      <c r="G289" s="172"/>
    </row>
    <row r="290" spans="1:7" ht="31.5">
      <c r="A290" s="175" t="s">
        <v>430</v>
      </c>
      <c r="B290" s="164" t="s">
        <v>260</v>
      </c>
      <c r="C290" s="176">
        <v>96873000</v>
      </c>
      <c r="D290" s="176"/>
      <c r="E290" s="176">
        <f t="shared" si="11"/>
        <v>96873000</v>
      </c>
      <c r="F290" s="177">
        <f t="shared" si="10"/>
        <v>0</v>
      </c>
      <c r="G290" s="167"/>
    </row>
    <row r="291" spans="1:7">
      <c r="A291" s="175" t="s">
        <v>69</v>
      </c>
      <c r="B291" s="169" t="s">
        <v>253</v>
      </c>
      <c r="C291" s="178">
        <v>96873000</v>
      </c>
      <c r="D291" s="178"/>
      <c r="E291" s="178">
        <f t="shared" si="11"/>
        <v>96873000</v>
      </c>
      <c r="F291" s="179">
        <f t="shared" si="10"/>
        <v>0</v>
      </c>
      <c r="G291" s="172"/>
    </row>
    <row r="292" spans="1:7" s="24" customFormat="1" ht="47.25">
      <c r="A292" s="184" t="s">
        <v>420</v>
      </c>
      <c r="B292" s="157" t="s">
        <v>261</v>
      </c>
      <c r="C292" s="158">
        <f>C293</f>
        <v>145182000</v>
      </c>
      <c r="D292" s="158">
        <f>D293</f>
        <v>0</v>
      </c>
      <c r="E292" s="158">
        <f>E293</f>
        <v>145182000</v>
      </c>
      <c r="F292" s="159">
        <f t="shared" si="10"/>
        <v>0</v>
      </c>
      <c r="G292" s="160"/>
    </row>
    <row r="293" spans="1:7" s="24" customFormat="1">
      <c r="A293" s="184"/>
      <c r="B293" s="157" t="s">
        <v>250</v>
      </c>
      <c r="C293" s="158">
        <f>C294+C297</f>
        <v>145182000</v>
      </c>
      <c r="D293" s="158">
        <f>D294+D297</f>
        <v>0</v>
      </c>
      <c r="E293" s="158">
        <f>E294+E297</f>
        <v>145182000</v>
      </c>
      <c r="F293" s="159">
        <f t="shared" si="10"/>
        <v>0</v>
      </c>
      <c r="G293" s="160"/>
    </row>
    <row r="294" spans="1:7">
      <c r="A294" s="175" t="s">
        <v>431</v>
      </c>
      <c r="B294" s="185" t="s">
        <v>248</v>
      </c>
      <c r="C294" s="165">
        <v>30642000</v>
      </c>
      <c r="D294" s="165"/>
      <c r="E294" s="165">
        <f t="shared" si="11"/>
        <v>30642000</v>
      </c>
      <c r="F294" s="166">
        <f t="shared" si="10"/>
        <v>0</v>
      </c>
      <c r="G294" s="186"/>
    </row>
    <row r="295" spans="1:7" ht="47.25">
      <c r="A295" s="175" t="s">
        <v>69</v>
      </c>
      <c r="B295" s="169" t="s">
        <v>262</v>
      </c>
      <c r="C295" s="178">
        <v>17676000</v>
      </c>
      <c r="D295" s="178"/>
      <c r="E295" s="178">
        <f t="shared" si="11"/>
        <v>17676000</v>
      </c>
      <c r="F295" s="179">
        <f t="shared" si="10"/>
        <v>0</v>
      </c>
      <c r="G295" s="172"/>
    </row>
    <row r="296" spans="1:7" ht="31.5">
      <c r="A296" s="175" t="s">
        <v>69</v>
      </c>
      <c r="B296" s="169" t="s">
        <v>263</v>
      </c>
      <c r="C296" s="178">
        <v>12966000</v>
      </c>
      <c r="D296" s="178"/>
      <c r="E296" s="178">
        <f t="shared" si="11"/>
        <v>12966000</v>
      </c>
      <c r="F296" s="179">
        <f t="shared" si="10"/>
        <v>0</v>
      </c>
      <c r="G296" s="172"/>
    </row>
    <row r="297" spans="1:7">
      <c r="A297" s="175" t="s">
        <v>432</v>
      </c>
      <c r="B297" s="185" t="s">
        <v>264</v>
      </c>
      <c r="C297" s="165">
        <v>114540000</v>
      </c>
      <c r="D297" s="165"/>
      <c r="E297" s="165">
        <f t="shared" si="11"/>
        <v>114540000</v>
      </c>
      <c r="F297" s="166">
        <f t="shared" si="10"/>
        <v>0</v>
      </c>
      <c r="G297" s="186"/>
    </row>
    <row r="298" spans="1:7">
      <c r="A298" s="175" t="s">
        <v>69</v>
      </c>
      <c r="B298" s="169" t="s">
        <v>253</v>
      </c>
      <c r="C298" s="178">
        <v>114540000</v>
      </c>
      <c r="D298" s="178"/>
      <c r="E298" s="178">
        <f t="shared" si="11"/>
        <v>114540000</v>
      </c>
      <c r="F298" s="179">
        <f t="shared" si="10"/>
        <v>0</v>
      </c>
      <c r="G298" s="172"/>
    </row>
    <row r="299" spans="1:7" s="24" customFormat="1" ht="47.25">
      <c r="A299" s="184" t="s">
        <v>421</v>
      </c>
      <c r="B299" s="161" t="s">
        <v>265</v>
      </c>
      <c r="C299" s="158">
        <f t="shared" ref="C299:E300" si="12">C300</f>
        <v>5690000</v>
      </c>
      <c r="D299" s="158">
        <f t="shared" si="12"/>
        <v>0</v>
      </c>
      <c r="E299" s="158">
        <f t="shared" si="12"/>
        <v>5690000</v>
      </c>
      <c r="F299" s="159">
        <f t="shared" si="10"/>
        <v>0</v>
      </c>
      <c r="G299" s="162"/>
    </row>
    <row r="300" spans="1:7" s="24" customFormat="1">
      <c r="A300" s="184"/>
      <c r="B300" s="157" t="s">
        <v>250</v>
      </c>
      <c r="C300" s="158">
        <f t="shared" si="12"/>
        <v>5690000</v>
      </c>
      <c r="D300" s="158">
        <f t="shared" si="12"/>
        <v>0</v>
      </c>
      <c r="E300" s="158">
        <f t="shared" si="12"/>
        <v>5690000</v>
      </c>
      <c r="F300" s="159">
        <f t="shared" si="10"/>
        <v>0</v>
      </c>
      <c r="G300" s="160"/>
    </row>
    <row r="301" spans="1:7">
      <c r="A301" s="175" t="s">
        <v>69</v>
      </c>
      <c r="B301" s="187" t="s">
        <v>147</v>
      </c>
      <c r="C301" s="178">
        <v>5690000</v>
      </c>
      <c r="D301" s="178"/>
      <c r="E301" s="178">
        <f t="shared" si="11"/>
        <v>5690000</v>
      </c>
      <c r="F301" s="179">
        <f t="shared" si="10"/>
        <v>0</v>
      </c>
      <c r="G301" s="188"/>
    </row>
    <row r="302" spans="1:7" s="24" customFormat="1" ht="47.25">
      <c r="A302" s="156" t="s">
        <v>422</v>
      </c>
      <c r="B302" s="157" t="s">
        <v>266</v>
      </c>
      <c r="C302" s="182">
        <f t="shared" ref="C302:E303" si="13">C303</f>
        <v>83197000</v>
      </c>
      <c r="D302" s="182">
        <f t="shared" si="13"/>
        <v>0</v>
      </c>
      <c r="E302" s="182">
        <f t="shared" si="13"/>
        <v>83197000</v>
      </c>
      <c r="F302" s="183">
        <f t="shared" si="10"/>
        <v>0</v>
      </c>
      <c r="G302" s="160"/>
    </row>
    <row r="303" spans="1:7" s="24" customFormat="1">
      <c r="A303" s="184"/>
      <c r="B303" s="157" t="s">
        <v>250</v>
      </c>
      <c r="C303" s="182">
        <f t="shared" si="13"/>
        <v>83197000</v>
      </c>
      <c r="D303" s="182">
        <f t="shared" si="13"/>
        <v>0</v>
      </c>
      <c r="E303" s="182">
        <f t="shared" si="13"/>
        <v>83197000</v>
      </c>
      <c r="F303" s="183">
        <f t="shared" si="10"/>
        <v>0</v>
      </c>
      <c r="G303" s="160"/>
    </row>
    <row r="304" spans="1:7">
      <c r="A304" s="175" t="s">
        <v>433</v>
      </c>
      <c r="B304" s="164" t="s">
        <v>248</v>
      </c>
      <c r="C304" s="178">
        <f>SUM(C305:C306)</f>
        <v>83197000</v>
      </c>
      <c r="D304" s="178">
        <f>SUM(D305:D306)</f>
        <v>0</v>
      </c>
      <c r="E304" s="178">
        <f>SUM(E305:E306)</f>
        <v>83197000</v>
      </c>
      <c r="F304" s="179">
        <f t="shared" si="10"/>
        <v>0</v>
      </c>
      <c r="G304" s="167"/>
    </row>
    <row r="305" spans="1:7">
      <c r="A305" s="175" t="s">
        <v>69</v>
      </c>
      <c r="B305" s="164" t="s">
        <v>267</v>
      </c>
      <c r="C305" s="178">
        <v>31027000</v>
      </c>
      <c r="D305" s="178"/>
      <c r="E305" s="178">
        <f t="shared" si="11"/>
        <v>31027000</v>
      </c>
      <c r="F305" s="179">
        <f t="shared" si="10"/>
        <v>0</v>
      </c>
      <c r="G305" s="167"/>
    </row>
    <row r="306" spans="1:7">
      <c r="A306" s="175" t="s">
        <v>69</v>
      </c>
      <c r="B306" s="164" t="s">
        <v>253</v>
      </c>
      <c r="C306" s="178">
        <v>52170000</v>
      </c>
      <c r="D306" s="178"/>
      <c r="E306" s="178">
        <f t="shared" si="11"/>
        <v>52170000</v>
      </c>
      <c r="F306" s="179">
        <f t="shared" si="10"/>
        <v>0</v>
      </c>
      <c r="G306" s="167"/>
    </row>
    <row r="307" spans="1:7" s="24" customFormat="1" ht="63">
      <c r="A307" s="156" t="s">
        <v>423</v>
      </c>
      <c r="B307" s="157" t="s">
        <v>268</v>
      </c>
      <c r="C307" s="182">
        <f>C308</f>
        <v>21661000</v>
      </c>
      <c r="D307" s="182">
        <f t="shared" ref="D307:E309" si="14">D308</f>
        <v>0</v>
      </c>
      <c r="E307" s="182">
        <f t="shared" si="14"/>
        <v>21661000</v>
      </c>
      <c r="F307" s="183">
        <f t="shared" si="10"/>
        <v>0</v>
      </c>
      <c r="G307" s="160"/>
    </row>
    <row r="308" spans="1:7" s="24" customFormat="1">
      <c r="A308" s="156"/>
      <c r="B308" s="157" t="s">
        <v>250</v>
      </c>
      <c r="C308" s="182">
        <f>C309</f>
        <v>21661000</v>
      </c>
      <c r="D308" s="182">
        <f t="shared" si="14"/>
        <v>0</v>
      </c>
      <c r="E308" s="182">
        <f t="shared" si="14"/>
        <v>21661000</v>
      </c>
      <c r="F308" s="183">
        <f t="shared" si="10"/>
        <v>0</v>
      </c>
      <c r="G308" s="160"/>
    </row>
    <row r="309" spans="1:7" s="24" customFormat="1">
      <c r="A309" s="156" t="s">
        <v>434</v>
      </c>
      <c r="B309" s="157" t="s">
        <v>248</v>
      </c>
      <c r="C309" s="182">
        <f>C310</f>
        <v>21661000</v>
      </c>
      <c r="D309" s="182">
        <f t="shared" si="14"/>
        <v>0</v>
      </c>
      <c r="E309" s="182">
        <f t="shared" si="14"/>
        <v>21661000</v>
      </c>
      <c r="F309" s="183">
        <f t="shared" si="10"/>
        <v>0</v>
      </c>
      <c r="G309" s="160"/>
    </row>
    <row r="310" spans="1:7">
      <c r="A310" s="163" t="s">
        <v>69</v>
      </c>
      <c r="B310" s="164" t="s">
        <v>147</v>
      </c>
      <c r="C310" s="176">
        <v>21661000</v>
      </c>
      <c r="D310" s="176"/>
      <c r="E310" s="176">
        <f t="shared" si="11"/>
        <v>21661000</v>
      </c>
      <c r="F310" s="177">
        <f t="shared" si="10"/>
        <v>0</v>
      </c>
      <c r="G310" s="167"/>
    </row>
    <row r="311" spans="1:7" s="24" customFormat="1" ht="47.25">
      <c r="A311" s="156" t="s">
        <v>424</v>
      </c>
      <c r="B311" s="157" t="s">
        <v>269</v>
      </c>
      <c r="C311" s="182">
        <f>C312</f>
        <v>12499000</v>
      </c>
      <c r="D311" s="182">
        <f t="shared" ref="D311:E313" si="15">D312</f>
        <v>0</v>
      </c>
      <c r="E311" s="182">
        <f t="shared" si="15"/>
        <v>12499000</v>
      </c>
      <c r="F311" s="183">
        <f t="shared" si="10"/>
        <v>0</v>
      </c>
      <c r="G311" s="160"/>
    </row>
    <row r="312" spans="1:7" s="24" customFormat="1">
      <c r="A312" s="156"/>
      <c r="B312" s="157" t="s">
        <v>250</v>
      </c>
      <c r="C312" s="182">
        <f>C313</f>
        <v>12499000</v>
      </c>
      <c r="D312" s="182">
        <f t="shared" si="15"/>
        <v>0</v>
      </c>
      <c r="E312" s="182">
        <f t="shared" si="15"/>
        <v>12499000</v>
      </c>
      <c r="F312" s="183">
        <f t="shared" si="10"/>
        <v>0</v>
      </c>
      <c r="G312" s="160"/>
    </row>
    <row r="313" spans="1:7">
      <c r="A313" s="163" t="s">
        <v>435</v>
      </c>
      <c r="B313" s="164" t="s">
        <v>248</v>
      </c>
      <c r="C313" s="178">
        <f>C314</f>
        <v>12499000</v>
      </c>
      <c r="D313" s="178">
        <f t="shared" si="15"/>
        <v>0</v>
      </c>
      <c r="E313" s="178">
        <f t="shared" si="15"/>
        <v>12499000</v>
      </c>
      <c r="F313" s="179">
        <f t="shared" si="10"/>
        <v>0</v>
      </c>
      <c r="G313" s="167"/>
    </row>
    <row r="314" spans="1:7" ht="47.25">
      <c r="A314" s="163" t="s">
        <v>69</v>
      </c>
      <c r="B314" s="164" t="s">
        <v>270</v>
      </c>
      <c r="C314" s="178">
        <v>12499000</v>
      </c>
      <c r="D314" s="178"/>
      <c r="E314" s="178">
        <f t="shared" si="11"/>
        <v>12499000</v>
      </c>
      <c r="F314" s="179">
        <f t="shared" si="10"/>
        <v>0</v>
      </c>
      <c r="G314" s="167"/>
    </row>
    <row r="315" spans="1:7" s="22" customFormat="1">
      <c r="A315" s="189">
        <v>2</v>
      </c>
      <c r="B315" s="190" t="s">
        <v>419</v>
      </c>
      <c r="C315" s="191">
        <f>C316+C326</f>
        <v>8533621749</v>
      </c>
      <c r="D315" s="191">
        <f>D316+D326</f>
        <v>3724637359</v>
      </c>
      <c r="E315" s="191">
        <f>E316+E326</f>
        <v>4808984390</v>
      </c>
      <c r="F315" s="192">
        <f t="shared" si="10"/>
        <v>43.646618851327297</v>
      </c>
      <c r="G315" s="193"/>
    </row>
    <row r="316" spans="1:7" s="25" customFormat="1">
      <c r="A316" s="132" t="s">
        <v>7</v>
      </c>
      <c r="B316" s="133" t="s">
        <v>66</v>
      </c>
      <c r="C316" s="154">
        <f>C317+C322+C324</f>
        <v>4403600359</v>
      </c>
      <c r="D316" s="154">
        <f>D317+D322+D324</f>
        <v>301204359</v>
      </c>
      <c r="E316" s="154">
        <f>E317+E322+E324</f>
        <v>4102396000</v>
      </c>
      <c r="F316" s="155">
        <f t="shared" si="10"/>
        <v>6.8399567273266264</v>
      </c>
      <c r="G316" s="136"/>
    </row>
    <row r="317" spans="1:7" s="24" customFormat="1" ht="47.25">
      <c r="A317" s="194" t="s">
        <v>195</v>
      </c>
      <c r="B317" s="125" t="s">
        <v>71</v>
      </c>
      <c r="C317" s="195">
        <f>C318+C319+C320+C321</f>
        <v>2100405000</v>
      </c>
      <c r="D317" s="195">
        <f>D318+D319+D320+D321</f>
        <v>0</v>
      </c>
      <c r="E317" s="195">
        <f>E318+E319+E320+E321</f>
        <v>2100405000</v>
      </c>
      <c r="F317" s="196">
        <f t="shared" si="10"/>
        <v>0</v>
      </c>
      <c r="G317" s="128"/>
    </row>
    <row r="318" spans="1:7" ht="31.5">
      <c r="A318" s="69" t="s">
        <v>69</v>
      </c>
      <c r="B318" s="42" t="s">
        <v>238</v>
      </c>
      <c r="C318" s="49">
        <v>37775000</v>
      </c>
      <c r="D318" s="49"/>
      <c r="E318" s="49">
        <f t="shared" si="11"/>
        <v>37775000</v>
      </c>
      <c r="F318" s="50">
        <f t="shared" si="10"/>
        <v>0</v>
      </c>
      <c r="G318" s="45"/>
    </row>
    <row r="319" spans="1:7" ht="47.25">
      <c r="A319" s="69" t="s">
        <v>69</v>
      </c>
      <c r="B319" s="42" t="s">
        <v>76</v>
      </c>
      <c r="C319" s="49">
        <v>418901000</v>
      </c>
      <c r="D319" s="49"/>
      <c r="E319" s="49">
        <f t="shared" si="11"/>
        <v>418901000</v>
      </c>
      <c r="F319" s="50">
        <f t="shared" si="10"/>
        <v>0</v>
      </c>
      <c r="G319" s="45"/>
    </row>
    <row r="320" spans="1:7" ht="47.25">
      <c r="A320" s="69" t="s">
        <v>69</v>
      </c>
      <c r="B320" s="42" t="s">
        <v>239</v>
      </c>
      <c r="C320" s="49">
        <v>973845000</v>
      </c>
      <c r="D320" s="49"/>
      <c r="E320" s="49">
        <f t="shared" si="11"/>
        <v>973845000</v>
      </c>
      <c r="F320" s="50">
        <f t="shared" si="10"/>
        <v>0</v>
      </c>
      <c r="G320" s="45"/>
    </row>
    <row r="321" spans="1:7" ht="47.25">
      <c r="A321" s="69" t="s">
        <v>69</v>
      </c>
      <c r="B321" s="42" t="s">
        <v>240</v>
      </c>
      <c r="C321" s="49">
        <v>669884000</v>
      </c>
      <c r="D321" s="49"/>
      <c r="E321" s="49">
        <f t="shared" si="11"/>
        <v>669884000</v>
      </c>
      <c r="F321" s="50">
        <f t="shared" si="10"/>
        <v>0</v>
      </c>
      <c r="G321" s="45"/>
    </row>
    <row r="322" spans="1:7" s="24" customFormat="1" ht="47.25">
      <c r="A322" s="197" t="s">
        <v>198</v>
      </c>
      <c r="B322" s="143" t="s">
        <v>68</v>
      </c>
      <c r="C322" s="198">
        <f>SUM(C323:C323)</f>
        <v>2001991000</v>
      </c>
      <c r="D322" s="198">
        <f>SUM(D323:D323)</f>
        <v>0</v>
      </c>
      <c r="E322" s="198">
        <f>SUM(E323:E323)</f>
        <v>2001991000</v>
      </c>
      <c r="F322" s="199">
        <f t="shared" si="10"/>
        <v>0</v>
      </c>
      <c r="G322" s="144" t="s">
        <v>467</v>
      </c>
    </row>
    <row r="323" spans="1:7" ht="31.5">
      <c r="A323" s="69" t="s">
        <v>69</v>
      </c>
      <c r="B323" s="42" t="s">
        <v>109</v>
      </c>
      <c r="C323" s="49">
        <v>2001991000</v>
      </c>
      <c r="D323" s="49"/>
      <c r="E323" s="49">
        <f t="shared" si="11"/>
        <v>2001991000</v>
      </c>
      <c r="F323" s="50">
        <f t="shared" si="10"/>
        <v>0</v>
      </c>
      <c r="G323" s="45"/>
    </row>
    <row r="324" spans="1:7" s="24" customFormat="1" ht="31.5">
      <c r="A324" s="124" t="s">
        <v>202</v>
      </c>
      <c r="B324" s="125" t="s">
        <v>81</v>
      </c>
      <c r="C324" s="198">
        <f>C325</f>
        <v>301204359</v>
      </c>
      <c r="D324" s="198">
        <f>D325</f>
        <v>301204359</v>
      </c>
      <c r="E324" s="198">
        <f>E325</f>
        <v>0</v>
      </c>
      <c r="F324" s="199">
        <f t="shared" si="10"/>
        <v>100</v>
      </c>
      <c r="G324" s="128"/>
    </row>
    <row r="325" spans="1:7" ht="84" customHeight="1">
      <c r="A325" s="73" t="s">
        <v>69</v>
      </c>
      <c r="B325" s="42" t="s">
        <v>118</v>
      </c>
      <c r="C325" s="52">
        <v>301204359</v>
      </c>
      <c r="D325" s="52">
        <v>301204359</v>
      </c>
      <c r="E325" s="52">
        <f t="shared" si="11"/>
        <v>0</v>
      </c>
      <c r="F325" s="53">
        <f t="shared" si="10"/>
        <v>100</v>
      </c>
      <c r="G325" s="45" t="s">
        <v>489</v>
      </c>
    </row>
    <row r="326" spans="1:7">
      <c r="A326" s="36" t="s">
        <v>6</v>
      </c>
      <c r="B326" s="37" t="s">
        <v>84</v>
      </c>
      <c r="C326" s="64">
        <f t="shared" ref="C326:E327" si="16">C327</f>
        <v>4130021390</v>
      </c>
      <c r="D326" s="64">
        <f t="shared" si="16"/>
        <v>3423433000</v>
      </c>
      <c r="E326" s="64">
        <f t="shared" si="16"/>
        <v>706588390</v>
      </c>
      <c r="F326" s="65">
        <f t="shared" si="10"/>
        <v>82.891410884436127</v>
      </c>
      <c r="G326" s="40"/>
    </row>
    <row r="327" spans="1:7" s="25" customFormat="1">
      <c r="A327" s="200" t="s">
        <v>401</v>
      </c>
      <c r="B327" s="201" t="s">
        <v>26</v>
      </c>
      <c r="C327" s="154">
        <f t="shared" si="16"/>
        <v>4130021390</v>
      </c>
      <c r="D327" s="154">
        <f t="shared" si="16"/>
        <v>3423433000</v>
      </c>
      <c r="E327" s="154">
        <f t="shared" si="16"/>
        <v>706588390</v>
      </c>
      <c r="F327" s="155">
        <f t="shared" si="10"/>
        <v>82.891410884436127</v>
      </c>
      <c r="G327" s="202"/>
    </row>
    <row r="328" spans="1:7" s="24" customFormat="1" ht="31.5">
      <c r="A328" s="124" t="s">
        <v>405</v>
      </c>
      <c r="B328" s="125" t="s">
        <v>93</v>
      </c>
      <c r="C328" s="195">
        <f>C329+C335</f>
        <v>4130021390</v>
      </c>
      <c r="D328" s="195">
        <f>D329+D335</f>
        <v>3423433000</v>
      </c>
      <c r="E328" s="195">
        <f>E329+E335</f>
        <v>706588390</v>
      </c>
      <c r="F328" s="196">
        <f t="shared" ref="F328:F352" si="17">D328/C328*100</f>
        <v>82.891410884436127</v>
      </c>
      <c r="G328" s="128"/>
    </row>
    <row r="329" spans="1:7" ht="47.25">
      <c r="A329" s="69" t="s">
        <v>69</v>
      </c>
      <c r="B329" s="42" t="s">
        <v>241</v>
      </c>
      <c r="C329" s="49">
        <f>C330+C333+C334</f>
        <v>3939255390</v>
      </c>
      <c r="D329" s="49">
        <f>D330+D333+D334</f>
        <v>3423433000</v>
      </c>
      <c r="E329" s="49">
        <f>E330+E333+E334</f>
        <v>515822390</v>
      </c>
      <c r="F329" s="50">
        <f t="shared" si="17"/>
        <v>86.90558648953197</v>
      </c>
      <c r="G329" s="45"/>
    </row>
    <row r="330" spans="1:7">
      <c r="A330" s="69"/>
      <c r="B330" s="116" t="s">
        <v>242</v>
      </c>
      <c r="C330" s="49">
        <f>C331+C332</f>
        <v>3423433000</v>
      </c>
      <c r="D330" s="49">
        <f>D331+D332</f>
        <v>3423433000</v>
      </c>
      <c r="E330" s="49">
        <f>E331+E332</f>
        <v>0</v>
      </c>
      <c r="F330" s="50">
        <f t="shared" si="17"/>
        <v>100</v>
      </c>
      <c r="G330" s="117"/>
    </row>
    <row r="331" spans="1:7" ht="51">
      <c r="A331" s="69"/>
      <c r="B331" s="116" t="s">
        <v>243</v>
      </c>
      <c r="C331" s="49">
        <v>213753000</v>
      </c>
      <c r="D331" s="49">
        <v>213753000</v>
      </c>
      <c r="E331" s="49">
        <f t="shared" ref="E331:E352" si="18">C331-D331</f>
        <v>0</v>
      </c>
      <c r="F331" s="50">
        <f t="shared" si="17"/>
        <v>100</v>
      </c>
      <c r="G331" s="45" t="s">
        <v>482</v>
      </c>
    </row>
    <row r="332" spans="1:7" ht="51">
      <c r="A332" s="69"/>
      <c r="B332" s="116" t="s">
        <v>244</v>
      </c>
      <c r="C332" s="49">
        <v>3209680000</v>
      </c>
      <c r="D332" s="49">
        <v>3209680000</v>
      </c>
      <c r="E332" s="49">
        <f t="shared" si="18"/>
        <v>0</v>
      </c>
      <c r="F332" s="50">
        <f t="shared" si="17"/>
        <v>100</v>
      </c>
      <c r="G332" s="45" t="s">
        <v>483</v>
      </c>
    </row>
    <row r="333" spans="1:7">
      <c r="A333" s="69"/>
      <c r="B333" s="116" t="s">
        <v>245</v>
      </c>
      <c r="C333" s="49">
        <v>418266554</v>
      </c>
      <c r="D333" s="49"/>
      <c r="E333" s="49">
        <f t="shared" si="18"/>
        <v>418266554</v>
      </c>
      <c r="F333" s="50">
        <f t="shared" si="17"/>
        <v>0</v>
      </c>
      <c r="G333" s="81" t="s">
        <v>479</v>
      </c>
    </row>
    <row r="334" spans="1:7">
      <c r="A334" s="69"/>
      <c r="B334" s="116" t="s">
        <v>246</v>
      </c>
      <c r="C334" s="49">
        <v>97555836</v>
      </c>
      <c r="D334" s="49"/>
      <c r="E334" s="49">
        <f t="shared" si="18"/>
        <v>97555836</v>
      </c>
      <c r="F334" s="50">
        <f t="shared" si="17"/>
        <v>0</v>
      </c>
      <c r="G334" s="81" t="s">
        <v>479</v>
      </c>
    </row>
    <row r="335" spans="1:7" ht="31.5">
      <c r="A335" s="69" t="s">
        <v>69</v>
      </c>
      <c r="B335" s="80" t="s">
        <v>96</v>
      </c>
      <c r="C335" s="49">
        <v>190766000</v>
      </c>
      <c r="D335" s="49"/>
      <c r="E335" s="49">
        <f t="shared" si="18"/>
        <v>190766000</v>
      </c>
      <c r="F335" s="50">
        <f t="shared" si="17"/>
        <v>0</v>
      </c>
      <c r="G335" s="81" t="s">
        <v>479</v>
      </c>
    </row>
    <row r="336" spans="1:7" s="22" customFormat="1">
      <c r="A336" s="203" t="s">
        <v>340</v>
      </c>
      <c r="B336" s="204" t="s">
        <v>272</v>
      </c>
      <c r="C336" s="205">
        <f>SUM(C337,C344)</f>
        <v>9830784844</v>
      </c>
      <c r="D336" s="205">
        <f>SUM(D337,D344)</f>
        <v>780000000</v>
      </c>
      <c r="E336" s="205">
        <f>SUM(E337,E344)</f>
        <v>9050784844</v>
      </c>
      <c r="F336" s="206">
        <f t="shared" si="17"/>
        <v>7.9342596992757457</v>
      </c>
      <c r="G336" s="207"/>
    </row>
    <row r="337" spans="1:7" s="25" customFormat="1">
      <c r="A337" s="132">
        <v>1</v>
      </c>
      <c r="B337" s="133" t="s">
        <v>274</v>
      </c>
      <c r="C337" s="134">
        <f>SUM(C338,C339)</f>
        <v>852602745</v>
      </c>
      <c r="D337" s="134">
        <f>SUM(D338,D339)</f>
        <v>780000000</v>
      </c>
      <c r="E337" s="134">
        <f>SUM(E338,E339)</f>
        <v>72602745</v>
      </c>
      <c r="F337" s="135">
        <f t="shared" si="17"/>
        <v>91.484575269576453</v>
      </c>
      <c r="G337" s="136"/>
    </row>
    <row r="338" spans="1:7" s="24" customFormat="1">
      <c r="A338" s="124" t="s">
        <v>5</v>
      </c>
      <c r="B338" s="125" t="s">
        <v>275</v>
      </c>
      <c r="C338" s="126"/>
      <c r="D338" s="126"/>
      <c r="E338" s="126">
        <f t="shared" si="18"/>
        <v>0</v>
      </c>
      <c r="F338" s="127"/>
      <c r="G338" s="128"/>
    </row>
    <row r="339" spans="1:7" s="24" customFormat="1">
      <c r="A339" s="124" t="s">
        <v>9</v>
      </c>
      <c r="B339" s="125" t="s">
        <v>150</v>
      </c>
      <c r="C339" s="126">
        <f>C340+C342</f>
        <v>852602745</v>
      </c>
      <c r="D339" s="126">
        <f>D340+D342</f>
        <v>780000000</v>
      </c>
      <c r="E339" s="126">
        <f>E340+E342</f>
        <v>72602745</v>
      </c>
      <c r="F339" s="127">
        <f t="shared" si="17"/>
        <v>91.484575269576453</v>
      </c>
      <c r="G339" s="128"/>
    </row>
    <row r="340" spans="1:7" s="24" customFormat="1">
      <c r="A340" s="124" t="s">
        <v>276</v>
      </c>
      <c r="B340" s="125" t="s">
        <v>26</v>
      </c>
      <c r="C340" s="126">
        <f>C341</f>
        <v>780000000</v>
      </c>
      <c r="D340" s="126">
        <f>D341</f>
        <v>780000000</v>
      </c>
      <c r="E340" s="126">
        <f>E341</f>
        <v>0</v>
      </c>
      <c r="F340" s="127">
        <f t="shared" si="17"/>
        <v>100</v>
      </c>
      <c r="G340" s="128"/>
    </row>
    <row r="341" spans="1:7" ht="89.25">
      <c r="A341" s="41" t="s">
        <v>69</v>
      </c>
      <c r="B341" s="42" t="s">
        <v>277</v>
      </c>
      <c r="C341" s="114">
        <v>780000000</v>
      </c>
      <c r="D341" s="114">
        <v>780000000</v>
      </c>
      <c r="E341" s="114">
        <f t="shared" si="18"/>
        <v>0</v>
      </c>
      <c r="F341" s="115">
        <f t="shared" si="17"/>
        <v>100</v>
      </c>
      <c r="G341" s="45" t="s">
        <v>484</v>
      </c>
    </row>
    <row r="342" spans="1:7">
      <c r="A342" s="41" t="s">
        <v>278</v>
      </c>
      <c r="B342" s="42" t="s">
        <v>31</v>
      </c>
      <c r="C342" s="43">
        <f>C343</f>
        <v>72602745</v>
      </c>
      <c r="D342" s="43">
        <f>D343</f>
        <v>0</v>
      </c>
      <c r="E342" s="43">
        <f>E343</f>
        <v>72602745</v>
      </c>
      <c r="F342" s="44">
        <f t="shared" si="17"/>
        <v>0</v>
      </c>
      <c r="G342" s="45"/>
    </row>
    <row r="343" spans="1:7" ht="63.75">
      <c r="A343" s="41" t="s">
        <v>69</v>
      </c>
      <c r="B343" s="42" t="s">
        <v>279</v>
      </c>
      <c r="C343" s="43">
        <v>72602745</v>
      </c>
      <c r="D343" s="43"/>
      <c r="E343" s="43">
        <f t="shared" si="18"/>
        <v>72602745</v>
      </c>
      <c r="F343" s="44">
        <f t="shared" si="17"/>
        <v>0</v>
      </c>
      <c r="G343" s="45" t="s">
        <v>444</v>
      </c>
    </row>
    <row r="344" spans="1:7">
      <c r="A344" s="36">
        <v>2</v>
      </c>
      <c r="B344" s="37" t="s">
        <v>280</v>
      </c>
      <c r="C344" s="110">
        <f t="shared" ref="C344:E345" si="19">C345</f>
        <v>8978182099</v>
      </c>
      <c r="D344" s="110">
        <f t="shared" si="19"/>
        <v>0</v>
      </c>
      <c r="E344" s="110">
        <f t="shared" si="19"/>
        <v>8978182099</v>
      </c>
      <c r="F344" s="111">
        <f t="shared" si="17"/>
        <v>0</v>
      </c>
      <c r="G344" s="40"/>
    </row>
    <row r="345" spans="1:7" s="24" customFormat="1">
      <c r="A345" s="124" t="s">
        <v>7</v>
      </c>
      <c r="B345" s="125" t="s">
        <v>26</v>
      </c>
      <c r="C345" s="126">
        <f t="shared" si="19"/>
        <v>8978182099</v>
      </c>
      <c r="D345" s="126">
        <f t="shared" si="19"/>
        <v>0</v>
      </c>
      <c r="E345" s="126">
        <f t="shared" si="19"/>
        <v>8978182099</v>
      </c>
      <c r="F345" s="127">
        <f t="shared" si="17"/>
        <v>0</v>
      </c>
      <c r="G345" s="128"/>
    </row>
    <row r="346" spans="1:7">
      <c r="A346" s="208" t="s">
        <v>69</v>
      </c>
      <c r="B346" s="42" t="s">
        <v>281</v>
      </c>
      <c r="C346" s="43">
        <v>8978182099</v>
      </c>
      <c r="D346" s="43"/>
      <c r="E346" s="43">
        <f t="shared" si="18"/>
        <v>8978182099</v>
      </c>
      <c r="F346" s="44">
        <f t="shared" si="17"/>
        <v>0</v>
      </c>
      <c r="G346" s="45"/>
    </row>
    <row r="347" spans="1:7" s="21" customFormat="1">
      <c r="A347" s="203" t="s">
        <v>273</v>
      </c>
      <c r="B347" s="204" t="s">
        <v>282</v>
      </c>
      <c r="C347" s="209">
        <f>SUM(C348:C352)</f>
        <v>5495245047</v>
      </c>
      <c r="D347" s="209">
        <f>SUM(D348:D352)</f>
        <v>250000000</v>
      </c>
      <c r="E347" s="209">
        <f>SUM(E348:E352)</f>
        <v>5245245047</v>
      </c>
      <c r="F347" s="210">
        <f t="shared" si="17"/>
        <v>4.549387658999513</v>
      </c>
      <c r="G347" s="207"/>
    </row>
    <row r="348" spans="1:7" ht="38.25">
      <c r="A348" s="113">
        <v>1</v>
      </c>
      <c r="B348" s="47" t="s">
        <v>436</v>
      </c>
      <c r="C348" s="43">
        <v>4536338924</v>
      </c>
      <c r="D348" s="43"/>
      <c r="E348" s="43">
        <f t="shared" si="18"/>
        <v>4536338924</v>
      </c>
      <c r="F348" s="44">
        <f t="shared" si="17"/>
        <v>0</v>
      </c>
      <c r="G348" s="46" t="s">
        <v>459</v>
      </c>
    </row>
    <row r="349" spans="1:7">
      <c r="A349" s="113">
        <v>2</v>
      </c>
      <c r="B349" s="98" t="s">
        <v>283</v>
      </c>
      <c r="C349" s="43">
        <v>310939000</v>
      </c>
      <c r="D349" s="43"/>
      <c r="E349" s="43">
        <f t="shared" si="18"/>
        <v>310939000</v>
      </c>
      <c r="F349" s="44">
        <f t="shared" si="17"/>
        <v>0</v>
      </c>
      <c r="G349" s="99"/>
    </row>
    <row r="350" spans="1:7" ht="31.5">
      <c r="A350" s="113">
        <v>3</v>
      </c>
      <c r="B350" s="98" t="s">
        <v>284</v>
      </c>
      <c r="C350" s="43">
        <v>609279123</v>
      </c>
      <c r="D350" s="43">
        <v>250000000</v>
      </c>
      <c r="E350" s="43">
        <f t="shared" si="18"/>
        <v>359279123</v>
      </c>
      <c r="F350" s="44">
        <f t="shared" si="17"/>
        <v>41.032096876885774</v>
      </c>
      <c r="G350" s="99"/>
    </row>
    <row r="351" spans="1:7">
      <c r="A351" s="113">
        <v>4</v>
      </c>
      <c r="B351" s="96" t="s">
        <v>285</v>
      </c>
      <c r="C351" s="43">
        <v>17260000</v>
      </c>
      <c r="D351" s="43"/>
      <c r="E351" s="43">
        <f t="shared" si="18"/>
        <v>17260000</v>
      </c>
      <c r="F351" s="44">
        <f t="shared" si="17"/>
        <v>0</v>
      </c>
      <c r="G351" s="97"/>
    </row>
    <row r="352" spans="1:7">
      <c r="A352" s="211">
        <v>5</v>
      </c>
      <c r="B352" s="212" t="s">
        <v>286</v>
      </c>
      <c r="C352" s="213">
        <v>21428000</v>
      </c>
      <c r="D352" s="213"/>
      <c r="E352" s="213">
        <f t="shared" si="18"/>
        <v>21428000</v>
      </c>
      <c r="F352" s="214">
        <f t="shared" si="17"/>
        <v>0</v>
      </c>
      <c r="G352" s="215"/>
    </row>
  </sheetData>
  <mergeCells count="3">
    <mergeCell ref="A1:G1"/>
    <mergeCell ref="A2:G2"/>
    <mergeCell ref="A3:G3"/>
  </mergeCells>
  <printOptions horizontalCentered="1"/>
  <pageMargins left="0.31496062992125984" right="0.31496062992125984" top="0.55118110236220474" bottom="0.55118110236220474" header="0.31496062992125984" footer="0.31496062992125984"/>
  <pageSetup paperSize="9" scale="95" orientation="landscape" r:id="rId1"/>
  <headerFooter>
    <oddFooter>&amp;C&amp;P/&amp;N&amp;R
&amp;P</oddFooter>
  </headerFooter>
  <legacyDrawing r:id="rId2"/>
</worksheet>
</file>

<file path=xl/worksheets/sheet2.xml><?xml version="1.0" encoding="utf-8"?>
<worksheet xmlns="http://schemas.openxmlformats.org/spreadsheetml/2006/main" xmlns:r="http://schemas.openxmlformats.org/officeDocument/2006/relationships">
  <dimension ref="A1:I186"/>
  <sheetViews>
    <sheetView tabSelected="1" zoomScale="145" zoomScaleNormal="145" workbookViewId="0">
      <selection activeCell="A3" sqref="A3:G3"/>
    </sheetView>
  </sheetViews>
  <sheetFormatPr defaultColWidth="9" defaultRowHeight="15.75"/>
  <cols>
    <col min="1" max="1" width="5.28515625" style="4" customWidth="1"/>
    <col min="2" max="2" width="39" style="5" customWidth="1"/>
    <col min="3" max="3" width="17" style="4" customWidth="1"/>
    <col min="4" max="4" width="15.85546875" style="4" customWidth="1"/>
    <col min="5" max="5" width="17" style="4" customWidth="1"/>
    <col min="6" max="6" width="6.7109375" style="4" customWidth="1"/>
    <col min="7" max="7" width="33.5703125" style="4" customWidth="1"/>
    <col min="8" max="8" width="4.28515625" style="5" customWidth="1"/>
    <col min="9" max="9" width="9.85546875" style="5" bestFit="1" customWidth="1"/>
    <col min="10" max="16384" width="9" style="5"/>
  </cols>
  <sheetData>
    <row r="1" spans="1:7" s="3" customFormat="1" ht="18.75">
      <c r="A1" s="382" t="s">
        <v>496</v>
      </c>
      <c r="B1" s="383"/>
      <c r="C1" s="383"/>
      <c r="D1" s="383"/>
      <c r="E1" s="383"/>
      <c r="F1" s="383"/>
      <c r="G1" s="383"/>
    </row>
    <row r="2" spans="1:7" s="3" customFormat="1" ht="18.75">
      <c r="A2" s="384" t="s">
        <v>498</v>
      </c>
      <c r="B2" s="384"/>
      <c r="C2" s="384"/>
      <c r="D2" s="384"/>
      <c r="E2" s="384"/>
      <c r="F2" s="384"/>
      <c r="G2" s="384"/>
    </row>
    <row r="3" spans="1:7" s="3" customFormat="1" ht="18.75">
      <c r="A3" s="385" t="s">
        <v>512</v>
      </c>
      <c r="B3" s="385"/>
      <c r="C3" s="385"/>
      <c r="D3" s="385"/>
      <c r="E3" s="385"/>
      <c r="F3" s="385"/>
      <c r="G3" s="385"/>
    </row>
    <row r="4" spans="1:7">
      <c r="G4" s="6" t="s">
        <v>18</v>
      </c>
    </row>
    <row r="5" spans="1:7" s="7" customFormat="1" ht="47.25">
      <c r="A5" s="1" t="s">
        <v>0</v>
      </c>
      <c r="B5" s="1" t="s">
        <v>1</v>
      </c>
      <c r="C5" s="1" t="s">
        <v>2</v>
      </c>
      <c r="D5" s="1" t="s">
        <v>13</v>
      </c>
      <c r="E5" s="1" t="s">
        <v>14</v>
      </c>
      <c r="F5" s="1" t="s">
        <v>16</v>
      </c>
      <c r="G5" s="1" t="s">
        <v>15</v>
      </c>
    </row>
    <row r="6" spans="1:7" s="7" customFormat="1">
      <c r="A6" s="2">
        <v>1</v>
      </c>
      <c r="B6" s="8">
        <v>2</v>
      </c>
      <c r="C6" s="2">
        <v>3</v>
      </c>
      <c r="D6" s="2">
        <v>4</v>
      </c>
      <c r="E6" s="2">
        <v>5</v>
      </c>
      <c r="F6" s="2"/>
      <c r="G6" s="8">
        <v>6</v>
      </c>
    </row>
    <row r="7" spans="1:7">
      <c r="A7" s="280"/>
      <c r="B7" s="280" t="s">
        <v>287</v>
      </c>
      <c r="C7" s="281">
        <f>C8+C124+C127</f>
        <v>774998699695.30786</v>
      </c>
      <c r="D7" s="281">
        <f>D8+D124+D127</f>
        <v>91895230034</v>
      </c>
      <c r="E7" s="281">
        <f>E8+E124+E127</f>
        <v>683103469661.30786</v>
      </c>
      <c r="F7" s="315">
        <f>D7/C7*100</f>
        <v>11.857468931254823</v>
      </c>
      <c r="G7" s="349"/>
    </row>
    <row r="8" spans="1:7" s="7" customFormat="1">
      <c r="A8" s="216" t="s">
        <v>20</v>
      </c>
      <c r="B8" s="216" t="s">
        <v>288</v>
      </c>
      <c r="C8" s="217">
        <f>C9+C15+C107</f>
        <v>614183794141.30786</v>
      </c>
      <c r="D8" s="217">
        <f>D9+D15+D107</f>
        <v>2891914000</v>
      </c>
      <c r="E8" s="217">
        <f>E9+E15+E107</f>
        <v>611291880141.30786</v>
      </c>
      <c r="F8" s="316">
        <f t="shared" ref="F8:F69" si="0">D8/C8*100</f>
        <v>0.47085482026486764</v>
      </c>
      <c r="G8" s="350"/>
    </row>
    <row r="9" spans="1:7" s="7" customFormat="1">
      <c r="A9" s="218" t="s">
        <v>3</v>
      </c>
      <c r="B9" s="219" t="s">
        <v>4</v>
      </c>
      <c r="C9" s="220">
        <f>SUM(C10:C14)</f>
        <v>493756703303.5</v>
      </c>
      <c r="D9" s="220">
        <f>SUM(D10:D14)</f>
        <v>0</v>
      </c>
      <c r="E9" s="220">
        <f>SUM(E10:E14)</f>
        <v>493756703303.5</v>
      </c>
      <c r="F9" s="317">
        <f t="shared" si="0"/>
        <v>0</v>
      </c>
      <c r="G9" s="351"/>
    </row>
    <row r="10" spans="1:7" ht="94.5">
      <c r="A10" s="221">
        <v>1</v>
      </c>
      <c r="B10" s="222" t="s">
        <v>289</v>
      </c>
      <c r="C10" s="223">
        <f>390624328347+29675534793</f>
        <v>420299863140</v>
      </c>
      <c r="D10" s="223"/>
      <c r="E10" s="223">
        <f>C10-D10</f>
        <v>420299863140</v>
      </c>
      <c r="F10" s="318">
        <f t="shared" si="0"/>
        <v>0</v>
      </c>
      <c r="G10" s="352"/>
    </row>
    <row r="11" spans="1:7" ht="94.5">
      <c r="A11" s="221">
        <v>2</v>
      </c>
      <c r="B11" s="222" t="s">
        <v>290</v>
      </c>
      <c r="C11" s="223">
        <v>5000000000</v>
      </c>
      <c r="D11" s="223"/>
      <c r="E11" s="223">
        <f t="shared" ref="E11:E72" si="1">C11-D11</f>
        <v>5000000000</v>
      </c>
      <c r="F11" s="318">
        <f t="shared" si="0"/>
        <v>0</v>
      </c>
      <c r="G11" s="352"/>
    </row>
    <row r="12" spans="1:7" s="11" customFormat="1">
      <c r="A12" s="224">
        <v>3</v>
      </c>
      <c r="B12" s="225" t="s">
        <v>291</v>
      </c>
      <c r="C12" s="223">
        <v>724925000</v>
      </c>
      <c r="D12" s="223"/>
      <c r="E12" s="223">
        <f t="shared" si="1"/>
        <v>724925000</v>
      </c>
      <c r="F12" s="318">
        <f t="shared" si="0"/>
        <v>0</v>
      </c>
      <c r="G12" s="353"/>
    </row>
    <row r="13" spans="1:7" s="12" customFormat="1" ht="31.5">
      <c r="A13" s="224">
        <v>4</v>
      </c>
      <c r="B13" s="225" t="s">
        <v>292</v>
      </c>
      <c r="C13" s="223">
        <v>64708862396.5</v>
      </c>
      <c r="D13" s="223"/>
      <c r="E13" s="223">
        <f t="shared" si="1"/>
        <v>64708862396.5</v>
      </c>
      <c r="F13" s="318">
        <f t="shared" si="0"/>
        <v>0</v>
      </c>
      <c r="G13" s="353"/>
    </row>
    <row r="14" spans="1:7" s="12" customFormat="1" ht="78.75">
      <c r="A14" s="224">
        <v>5</v>
      </c>
      <c r="B14" s="225" t="s">
        <v>293</v>
      </c>
      <c r="C14" s="223">
        <v>3023052767</v>
      </c>
      <c r="D14" s="223"/>
      <c r="E14" s="223">
        <f t="shared" si="1"/>
        <v>3023052767</v>
      </c>
      <c r="F14" s="318">
        <f t="shared" si="0"/>
        <v>0</v>
      </c>
      <c r="G14" s="353"/>
    </row>
    <row r="15" spans="1:7" s="11" customFormat="1" ht="31.5">
      <c r="A15" s="226" t="s">
        <v>8</v>
      </c>
      <c r="B15" s="227" t="s">
        <v>124</v>
      </c>
      <c r="C15" s="228">
        <f>C16+C65</f>
        <v>10898809364.80785</v>
      </c>
      <c r="D15" s="228">
        <f>D16+D65</f>
        <v>2891914000</v>
      </c>
      <c r="E15" s="228">
        <f>E16+E65</f>
        <v>8006895364.8078499</v>
      </c>
      <c r="F15" s="319">
        <f t="shared" si="0"/>
        <v>26.534219502342726</v>
      </c>
      <c r="G15" s="354"/>
    </row>
    <row r="16" spans="1:7" s="12" customFormat="1">
      <c r="A16" s="226">
        <v>1</v>
      </c>
      <c r="B16" s="229" t="s">
        <v>237</v>
      </c>
      <c r="C16" s="228">
        <f>C17+C20+C28+C33</f>
        <v>10258551152</v>
      </c>
      <c r="D16" s="228">
        <f>D17+D20+D28+D33</f>
        <v>2814602000</v>
      </c>
      <c r="E16" s="228">
        <f>E17+E20+E28+E33</f>
        <v>7443949152</v>
      </c>
      <c r="F16" s="319">
        <f t="shared" si="0"/>
        <v>27.436642448785442</v>
      </c>
      <c r="G16" s="355"/>
    </row>
    <row r="17" spans="1:9" s="12" customFormat="1">
      <c r="A17" s="233" t="s">
        <v>5</v>
      </c>
      <c r="B17" s="234" t="s">
        <v>129</v>
      </c>
      <c r="C17" s="235">
        <f t="shared" ref="C17:E18" si="2">C18</f>
        <v>19775000</v>
      </c>
      <c r="D17" s="235">
        <f t="shared" si="2"/>
        <v>0</v>
      </c>
      <c r="E17" s="235">
        <f t="shared" si="2"/>
        <v>19775000</v>
      </c>
      <c r="F17" s="321">
        <f t="shared" si="0"/>
        <v>0</v>
      </c>
      <c r="G17" s="357" t="s">
        <v>454</v>
      </c>
    </row>
    <row r="18" spans="1:9" s="11" customFormat="1" ht="47.25">
      <c r="A18" s="230" t="s">
        <v>69</v>
      </c>
      <c r="B18" s="231" t="s">
        <v>294</v>
      </c>
      <c r="C18" s="236">
        <f t="shared" si="2"/>
        <v>19775000</v>
      </c>
      <c r="D18" s="236">
        <f t="shared" si="2"/>
        <v>0</v>
      </c>
      <c r="E18" s="236">
        <f t="shared" si="2"/>
        <v>19775000</v>
      </c>
      <c r="F18" s="322">
        <f t="shared" si="0"/>
        <v>0</v>
      </c>
      <c r="G18" s="356"/>
    </row>
    <row r="19" spans="1:9" s="12" customFormat="1" ht="31.5">
      <c r="A19" s="237" t="s">
        <v>153</v>
      </c>
      <c r="B19" s="238" t="s">
        <v>295</v>
      </c>
      <c r="C19" s="232">
        <v>19775000</v>
      </c>
      <c r="D19" s="232"/>
      <c r="E19" s="232">
        <f t="shared" si="1"/>
        <v>19775000</v>
      </c>
      <c r="F19" s="320">
        <f t="shared" si="0"/>
        <v>0</v>
      </c>
      <c r="G19" s="358"/>
    </row>
    <row r="20" spans="1:9" s="11" customFormat="1">
      <c r="A20" s="233" t="s">
        <v>9</v>
      </c>
      <c r="B20" s="234" t="s">
        <v>131</v>
      </c>
      <c r="C20" s="235">
        <f>C21+C24+C26</f>
        <v>2493951000</v>
      </c>
      <c r="D20" s="235">
        <f>D21+D24+D26</f>
        <v>2493951000</v>
      </c>
      <c r="E20" s="235">
        <f>E21+E24+E26</f>
        <v>0</v>
      </c>
      <c r="F20" s="321">
        <f t="shared" si="0"/>
        <v>100</v>
      </c>
      <c r="G20" s="357"/>
    </row>
    <row r="21" spans="1:9" s="12" customFormat="1" ht="47.25">
      <c r="A21" s="230" t="s">
        <v>69</v>
      </c>
      <c r="B21" s="231" t="s">
        <v>132</v>
      </c>
      <c r="C21" s="236">
        <f>SUM(C22:C23)</f>
        <v>636521000</v>
      </c>
      <c r="D21" s="236">
        <f>SUM(D22:D23)</f>
        <v>636521000</v>
      </c>
      <c r="E21" s="236">
        <f>SUM(E22:E23)</f>
        <v>0</v>
      </c>
      <c r="F21" s="322">
        <f t="shared" si="0"/>
        <v>100</v>
      </c>
      <c r="G21" s="356"/>
    </row>
    <row r="22" spans="1:9" s="12" customFormat="1" ht="94.5">
      <c r="A22" s="237" t="s">
        <v>153</v>
      </c>
      <c r="B22" s="238" t="s">
        <v>296</v>
      </c>
      <c r="C22" s="232">
        <v>614259000</v>
      </c>
      <c r="D22" s="232">
        <v>614259000</v>
      </c>
      <c r="E22" s="232">
        <f t="shared" si="1"/>
        <v>0</v>
      </c>
      <c r="F22" s="320">
        <f t="shared" si="0"/>
        <v>100</v>
      </c>
      <c r="G22" s="238" t="s">
        <v>493</v>
      </c>
    </row>
    <row r="23" spans="1:9" s="12" customFormat="1" ht="38.25">
      <c r="A23" s="237" t="s">
        <v>153</v>
      </c>
      <c r="B23" s="238" t="s">
        <v>295</v>
      </c>
      <c r="C23" s="232">
        <v>22262000</v>
      </c>
      <c r="D23" s="232">
        <v>22262000</v>
      </c>
      <c r="E23" s="232">
        <f t="shared" si="1"/>
        <v>0</v>
      </c>
      <c r="F23" s="320">
        <f t="shared" si="0"/>
        <v>100</v>
      </c>
      <c r="G23" s="358" t="s">
        <v>494</v>
      </c>
    </row>
    <row r="24" spans="1:9" s="15" customFormat="1" ht="31.5">
      <c r="A24" s="237" t="s">
        <v>69</v>
      </c>
      <c r="B24" s="238" t="s">
        <v>133</v>
      </c>
      <c r="C24" s="232">
        <f>C25</f>
        <v>286855000</v>
      </c>
      <c r="D24" s="232">
        <f>D25</f>
        <v>286855000</v>
      </c>
      <c r="E24" s="232">
        <f>E25</f>
        <v>0</v>
      </c>
      <c r="F24" s="320">
        <f t="shared" si="0"/>
        <v>100</v>
      </c>
      <c r="G24" s="358"/>
    </row>
    <row r="25" spans="1:9" s="12" customFormat="1" ht="94.5">
      <c r="A25" s="237" t="s">
        <v>153</v>
      </c>
      <c r="B25" s="238" t="s">
        <v>296</v>
      </c>
      <c r="C25" s="232">
        <v>286855000</v>
      </c>
      <c r="D25" s="232">
        <v>286855000</v>
      </c>
      <c r="E25" s="232">
        <f t="shared" si="1"/>
        <v>0</v>
      </c>
      <c r="F25" s="320">
        <f t="shared" si="0"/>
        <v>100</v>
      </c>
      <c r="G25" s="238" t="s">
        <v>491</v>
      </c>
    </row>
    <row r="26" spans="1:9" s="15" customFormat="1" ht="63">
      <c r="A26" s="237" t="s">
        <v>69</v>
      </c>
      <c r="B26" s="238" t="s">
        <v>134</v>
      </c>
      <c r="C26" s="232">
        <f>C27</f>
        <v>1570575000</v>
      </c>
      <c r="D26" s="232">
        <f>D27</f>
        <v>1570575000</v>
      </c>
      <c r="E26" s="232">
        <f>E27</f>
        <v>0</v>
      </c>
      <c r="F26" s="320">
        <f t="shared" si="0"/>
        <v>100</v>
      </c>
      <c r="G26" s="358"/>
    </row>
    <row r="27" spans="1:9" s="12" customFormat="1" ht="141.75">
      <c r="A27" s="237" t="s">
        <v>153</v>
      </c>
      <c r="B27" s="238" t="s">
        <v>296</v>
      </c>
      <c r="C27" s="232">
        <v>1570575000</v>
      </c>
      <c r="D27" s="232">
        <v>1570575000</v>
      </c>
      <c r="E27" s="232">
        <f t="shared" si="1"/>
        <v>0</v>
      </c>
      <c r="F27" s="320">
        <f t="shared" si="0"/>
        <v>100</v>
      </c>
      <c r="G27" s="238" t="s">
        <v>492</v>
      </c>
    </row>
    <row r="28" spans="1:9" s="12" customFormat="1">
      <c r="A28" s="230" t="s">
        <v>29</v>
      </c>
      <c r="B28" s="231" t="s">
        <v>136</v>
      </c>
      <c r="C28" s="236">
        <f>C29+C30</f>
        <v>331275000</v>
      </c>
      <c r="D28" s="236">
        <f>D29+D30</f>
        <v>320651000</v>
      </c>
      <c r="E28" s="236">
        <f>E29+E30</f>
        <v>10624000</v>
      </c>
      <c r="F28" s="322">
        <f t="shared" si="0"/>
        <v>96.792996754961891</v>
      </c>
      <c r="G28" s="356"/>
    </row>
    <row r="29" spans="1:9" s="12" customFormat="1" ht="78.75">
      <c r="A29" s="230" t="s">
        <v>69</v>
      </c>
      <c r="B29" s="231" t="s">
        <v>297</v>
      </c>
      <c r="C29" s="236">
        <v>212866000</v>
      </c>
      <c r="D29" s="236">
        <v>212866000</v>
      </c>
      <c r="E29" s="236">
        <f t="shared" si="1"/>
        <v>0</v>
      </c>
      <c r="F29" s="322">
        <f t="shared" si="0"/>
        <v>100</v>
      </c>
      <c r="G29" s="231" t="s">
        <v>485</v>
      </c>
      <c r="I29" s="16"/>
    </row>
    <row r="30" spans="1:9" s="15" customFormat="1" ht="31.5">
      <c r="A30" s="237" t="s">
        <v>69</v>
      </c>
      <c r="B30" s="238" t="s">
        <v>298</v>
      </c>
      <c r="C30" s="232">
        <f>C31+C32</f>
        <v>118409000</v>
      </c>
      <c r="D30" s="232">
        <f>D31+D32</f>
        <v>107785000</v>
      </c>
      <c r="E30" s="232">
        <f>E31+E32</f>
        <v>10624000</v>
      </c>
      <c r="F30" s="320">
        <f t="shared" si="0"/>
        <v>91.027709042386988</v>
      </c>
      <c r="G30" s="358"/>
    </row>
    <row r="31" spans="1:9" s="16" customFormat="1" ht="63">
      <c r="A31" s="239" t="s">
        <v>153</v>
      </c>
      <c r="B31" s="240" t="s">
        <v>299</v>
      </c>
      <c r="C31" s="241">
        <v>107785000</v>
      </c>
      <c r="D31" s="241">
        <v>107785000</v>
      </c>
      <c r="E31" s="241">
        <f t="shared" si="1"/>
        <v>0</v>
      </c>
      <c r="F31" s="323">
        <f t="shared" si="0"/>
        <v>100</v>
      </c>
      <c r="G31" s="240" t="s">
        <v>486</v>
      </c>
    </row>
    <row r="32" spans="1:9" s="16" customFormat="1" ht="38.25">
      <c r="A32" s="239" t="s">
        <v>153</v>
      </c>
      <c r="B32" s="240" t="s">
        <v>300</v>
      </c>
      <c r="C32" s="241">
        <v>10624000</v>
      </c>
      <c r="D32" s="241"/>
      <c r="E32" s="241">
        <f t="shared" si="1"/>
        <v>10624000</v>
      </c>
      <c r="F32" s="323">
        <f t="shared" si="0"/>
        <v>0</v>
      </c>
      <c r="G32" s="359" t="s">
        <v>487</v>
      </c>
    </row>
    <row r="33" spans="1:7" s="16" customFormat="1" ht="47.25">
      <c r="A33" s="242" t="s">
        <v>400</v>
      </c>
      <c r="B33" s="231" t="s">
        <v>139</v>
      </c>
      <c r="C33" s="232">
        <f>C34+C36+C38+C41+C43+C45+C47+C50+C53+C55+C57+C59+C61+C63</f>
        <v>7413550152</v>
      </c>
      <c r="D33" s="232">
        <f>D34+D36+D38+D41+D43+D45+D47+D50+D53+D55+D57+D59+D61+D63</f>
        <v>0</v>
      </c>
      <c r="E33" s="232">
        <f>E34+E36+E38+E41+E43+E45+E47+E50+E53+E55+E57+E59+E61+E63</f>
        <v>7413550152</v>
      </c>
      <c r="F33" s="320">
        <f t="shared" si="0"/>
        <v>0</v>
      </c>
      <c r="G33" s="356"/>
    </row>
    <row r="34" spans="1:7" s="16" customFormat="1" ht="31.5">
      <c r="A34" s="242" t="s">
        <v>69</v>
      </c>
      <c r="B34" s="231" t="s">
        <v>249</v>
      </c>
      <c r="C34" s="232">
        <f>C35</f>
        <v>1059089000</v>
      </c>
      <c r="D34" s="232">
        <f>D35</f>
        <v>0</v>
      </c>
      <c r="E34" s="232">
        <f>E35</f>
        <v>1059089000</v>
      </c>
      <c r="F34" s="320">
        <f t="shared" si="0"/>
        <v>0</v>
      </c>
      <c r="G34" s="356"/>
    </row>
    <row r="35" spans="1:7" s="15" customFormat="1" ht="94.5">
      <c r="A35" s="242" t="s">
        <v>153</v>
      </c>
      <c r="B35" s="231" t="s">
        <v>301</v>
      </c>
      <c r="C35" s="232">
        <v>1059089000</v>
      </c>
      <c r="D35" s="232"/>
      <c r="E35" s="232">
        <f t="shared" si="1"/>
        <v>1059089000</v>
      </c>
      <c r="F35" s="320">
        <f t="shared" si="0"/>
        <v>0</v>
      </c>
      <c r="G35" s="356"/>
    </row>
    <row r="36" spans="1:7" s="16" customFormat="1" ht="47.25">
      <c r="A36" s="242" t="s">
        <v>69</v>
      </c>
      <c r="B36" s="231" t="s">
        <v>302</v>
      </c>
      <c r="C36" s="232">
        <f>C37</f>
        <v>290390000</v>
      </c>
      <c r="D36" s="232">
        <f>D37</f>
        <v>0</v>
      </c>
      <c r="E36" s="232">
        <f>E37</f>
        <v>290390000</v>
      </c>
      <c r="F36" s="320">
        <f t="shared" si="0"/>
        <v>0</v>
      </c>
      <c r="G36" s="356"/>
    </row>
    <row r="37" spans="1:7" s="15" customFormat="1" ht="110.25">
      <c r="A37" s="242" t="s">
        <v>153</v>
      </c>
      <c r="B37" s="231" t="s">
        <v>303</v>
      </c>
      <c r="C37" s="232">
        <v>290390000</v>
      </c>
      <c r="D37" s="232"/>
      <c r="E37" s="232">
        <f t="shared" si="1"/>
        <v>290390000</v>
      </c>
      <c r="F37" s="320">
        <f t="shared" si="0"/>
        <v>0</v>
      </c>
      <c r="G37" s="356"/>
    </row>
    <row r="38" spans="1:7" s="16" customFormat="1" ht="31.5">
      <c r="A38" s="242" t="s">
        <v>69</v>
      </c>
      <c r="B38" s="231" t="s">
        <v>256</v>
      </c>
      <c r="C38" s="232">
        <f>C39+C40</f>
        <v>107784000</v>
      </c>
      <c r="D38" s="232">
        <f>D39+D40</f>
        <v>0</v>
      </c>
      <c r="E38" s="232">
        <f>E39+E40</f>
        <v>107784000</v>
      </c>
      <c r="F38" s="320">
        <f t="shared" si="0"/>
        <v>0</v>
      </c>
      <c r="G38" s="356"/>
    </row>
    <row r="39" spans="1:7" s="16" customFormat="1" ht="63">
      <c r="A39" s="242" t="s">
        <v>153</v>
      </c>
      <c r="B39" s="231" t="s">
        <v>304</v>
      </c>
      <c r="C39" s="232">
        <v>63447000</v>
      </c>
      <c r="D39" s="232"/>
      <c r="E39" s="232">
        <f t="shared" si="1"/>
        <v>63447000</v>
      </c>
      <c r="F39" s="320">
        <f t="shared" si="0"/>
        <v>0</v>
      </c>
      <c r="G39" s="356"/>
    </row>
    <row r="40" spans="1:7" s="16" customFormat="1" ht="31.5">
      <c r="A40" s="242" t="s">
        <v>153</v>
      </c>
      <c r="B40" s="231" t="s">
        <v>300</v>
      </c>
      <c r="C40" s="232">
        <v>44337000</v>
      </c>
      <c r="D40" s="232"/>
      <c r="E40" s="232">
        <f t="shared" si="1"/>
        <v>44337000</v>
      </c>
      <c r="F40" s="320">
        <f t="shared" si="0"/>
        <v>0</v>
      </c>
      <c r="G40" s="356"/>
    </row>
    <row r="41" spans="1:7" s="16" customFormat="1" ht="47.25">
      <c r="A41" s="242" t="s">
        <v>69</v>
      </c>
      <c r="B41" s="231" t="s">
        <v>305</v>
      </c>
      <c r="C41" s="232">
        <f>C42</f>
        <v>478494000</v>
      </c>
      <c r="D41" s="232">
        <f>D42</f>
        <v>0</v>
      </c>
      <c r="E41" s="232">
        <f>E42</f>
        <v>478494000</v>
      </c>
      <c r="F41" s="320">
        <f t="shared" si="0"/>
        <v>0</v>
      </c>
      <c r="G41" s="356"/>
    </row>
    <row r="42" spans="1:7" s="16" customFormat="1" ht="78.75">
      <c r="A42" s="242" t="s">
        <v>153</v>
      </c>
      <c r="B42" s="231" t="s">
        <v>306</v>
      </c>
      <c r="C42" s="232">
        <v>478494000</v>
      </c>
      <c r="D42" s="232"/>
      <c r="E42" s="232">
        <f t="shared" si="1"/>
        <v>478494000</v>
      </c>
      <c r="F42" s="320">
        <f t="shared" si="0"/>
        <v>0</v>
      </c>
      <c r="G42" s="356"/>
    </row>
    <row r="43" spans="1:7" s="16" customFormat="1" ht="63">
      <c r="A43" s="242" t="s">
        <v>69</v>
      </c>
      <c r="B43" s="231" t="s">
        <v>140</v>
      </c>
      <c r="C43" s="232">
        <f>C44</f>
        <v>49325741</v>
      </c>
      <c r="D43" s="232">
        <f>D44</f>
        <v>0</v>
      </c>
      <c r="E43" s="232">
        <f>E44</f>
        <v>49325741</v>
      </c>
      <c r="F43" s="320">
        <f t="shared" si="0"/>
        <v>0</v>
      </c>
      <c r="G43" s="356"/>
    </row>
    <row r="44" spans="1:7" s="16" customFormat="1">
      <c r="A44" s="242" t="s">
        <v>153</v>
      </c>
      <c r="B44" s="231" t="s">
        <v>307</v>
      </c>
      <c r="C44" s="232">
        <v>49325741</v>
      </c>
      <c r="D44" s="232"/>
      <c r="E44" s="232">
        <f t="shared" si="1"/>
        <v>49325741</v>
      </c>
      <c r="F44" s="320">
        <f t="shared" si="0"/>
        <v>0</v>
      </c>
      <c r="G44" s="356"/>
    </row>
    <row r="45" spans="1:7" s="9" customFormat="1" ht="47.25">
      <c r="A45" s="242" t="s">
        <v>69</v>
      </c>
      <c r="B45" s="231" t="s">
        <v>265</v>
      </c>
      <c r="C45" s="232">
        <f>C46</f>
        <v>58800411</v>
      </c>
      <c r="D45" s="232">
        <f>D46</f>
        <v>0</v>
      </c>
      <c r="E45" s="232">
        <f>E46</f>
        <v>58800411</v>
      </c>
      <c r="F45" s="320">
        <f t="shared" si="0"/>
        <v>0</v>
      </c>
      <c r="G45" s="356"/>
    </row>
    <row r="46" spans="1:7" s="9" customFormat="1">
      <c r="A46" s="242" t="s">
        <v>153</v>
      </c>
      <c r="B46" s="231" t="s">
        <v>307</v>
      </c>
      <c r="C46" s="232">
        <v>58800411</v>
      </c>
      <c r="D46" s="232"/>
      <c r="E46" s="232">
        <f t="shared" si="1"/>
        <v>58800411</v>
      </c>
      <c r="F46" s="320">
        <f t="shared" si="0"/>
        <v>0</v>
      </c>
      <c r="G46" s="356"/>
    </row>
    <row r="47" spans="1:7" s="10" customFormat="1" ht="47.25">
      <c r="A47" s="242" t="s">
        <v>69</v>
      </c>
      <c r="B47" s="231" t="s">
        <v>308</v>
      </c>
      <c r="C47" s="232">
        <f>C48+C49</f>
        <v>276668000</v>
      </c>
      <c r="D47" s="232">
        <f>D48+D49</f>
        <v>0</v>
      </c>
      <c r="E47" s="232">
        <f>E48+E49</f>
        <v>276668000</v>
      </c>
      <c r="F47" s="320">
        <f t="shared" si="0"/>
        <v>0</v>
      </c>
      <c r="G47" s="356"/>
    </row>
    <row r="48" spans="1:7" s="15" customFormat="1" ht="94.5">
      <c r="A48" s="242" t="s">
        <v>153</v>
      </c>
      <c r="B48" s="231" t="s">
        <v>309</v>
      </c>
      <c r="C48" s="232">
        <v>194000000</v>
      </c>
      <c r="D48" s="232"/>
      <c r="E48" s="232">
        <f t="shared" si="1"/>
        <v>194000000</v>
      </c>
      <c r="F48" s="320">
        <f t="shared" si="0"/>
        <v>0</v>
      </c>
      <c r="G48" s="356"/>
    </row>
    <row r="49" spans="1:7" s="16" customFormat="1" ht="78.75">
      <c r="A49" s="242" t="s">
        <v>153</v>
      </c>
      <c r="B49" s="231" t="s">
        <v>310</v>
      </c>
      <c r="C49" s="232">
        <v>82668000</v>
      </c>
      <c r="D49" s="232"/>
      <c r="E49" s="232">
        <f t="shared" si="1"/>
        <v>82668000</v>
      </c>
      <c r="F49" s="320">
        <f t="shared" si="0"/>
        <v>0</v>
      </c>
      <c r="G49" s="356"/>
    </row>
    <row r="50" spans="1:7" s="16" customFormat="1" ht="47.25">
      <c r="A50" s="242" t="s">
        <v>69</v>
      </c>
      <c r="B50" s="231" t="s">
        <v>218</v>
      </c>
      <c r="C50" s="232">
        <f>C51+C52</f>
        <v>176224000</v>
      </c>
      <c r="D50" s="232">
        <f>D51+D52</f>
        <v>0</v>
      </c>
      <c r="E50" s="232">
        <f>E51+E52</f>
        <v>176224000</v>
      </c>
      <c r="F50" s="320">
        <f t="shared" si="0"/>
        <v>0</v>
      </c>
      <c r="G50" s="356"/>
    </row>
    <row r="51" spans="1:7" s="16" customFormat="1" ht="31.5">
      <c r="A51" s="242" t="s">
        <v>153</v>
      </c>
      <c r="B51" s="231" t="s">
        <v>311</v>
      </c>
      <c r="C51" s="232">
        <v>150220000</v>
      </c>
      <c r="D51" s="232"/>
      <c r="E51" s="232">
        <f t="shared" si="1"/>
        <v>150220000</v>
      </c>
      <c r="F51" s="320">
        <f t="shared" si="0"/>
        <v>0</v>
      </c>
      <c r="G51" s="356"/>
    </row>
    <row r="52" spans="1:7" s="10" customFormat="1" ht="31.5">
      <c r="A52" s="242" t="s">
        <v>153</v>
      </c>
      <c r="B52" s="231" t="s">
        <v>300</v>
      </c>
      <c r="C52" s="232">
        <v>26004000</v>
      </c>
      <c r="D52" s="232"/>
      <c r="E52" s="232">
        <f t="shared" si="1"/>
        <v>26004000</v>
      </c>
      <c r="F52" s="320">
        <f t="shared" si="0"/>
        <v>0</v>
      </c>
      <c r="G52" s="356"/>
    </row>
    <row r="53" spans="1:7" s="10" customFormat="1" ht="31.5">
      <c r="A53" s="242" t="s">
        <v>69</v>
      </c>
      <c r="B53" s="231" t="s">
        <v>141</v>
      </c>
      <c r="C53" s="232">
        <f>C54</f>
        <v>2265217000</v>
      </c>
      <c r="D53" s="232">
        <f>D54</f>
        <v>0</v>
      </c>
      <c r="E53" s="232">
        <f>E54</f>
        <v>2265217000</v>
      </c>
      <c r="F53" s="320">
        <f t="shared" si="0"/>
        <v>0</v>
      </c>
      <c r="G53" s="356"/>
    </row>
    <row r="54" spans="1:7" s="15" customFormat="1" ht="63">
      <c r="A54" s="242" t="s">
        <v>153</v>
      </c>
      <c r="B54" s="231" t="s">
        <v>312</v>
      </c>
      <c r="C54" s="232">
        <v>2265217000</v>
      </c>
      <c r="D54" s="232"/>
      <c r="E54" s="232">
        <f t="shared" si="1"/>
        <v>2265217000</v>
      </c>
      <c r="F54" s="320">
        <f t="shared" si="0"/>
        <v>0</v>
      </c>
      <c r="G54" s="356"/>
    </row>
    <row r="55" spans="1:7" s="16" customFormat="1" ht="47.25">
      <c r="A55" s="242" t="s">
        <v>69</v>
      </c>
      <c r="B55" s="231" t="s">
        <v>142</v>
      </c>
      <c r="C55" s="232">
        <f>C56</f>
        <v>2108325000</v>
      </c>
      <c r="D55" s="232">
        <f>D56</f>
        <v>0</v>
      </c>
      <c r="E55" s="232">
        <f>E56</f>
        <v>2108325000</v>
      </c>
      <c r="F55" s="320">
        <f t="shared" si="0"/>
        <v>0</v>
      </c>
      <c r="G55" s="356"/>
    </row>
    <row r="56" spans="1:7" s="9" customFormat="1" ht="63">
      <c r="A56" s="242" t="s">
        <v>153</v>
      </c>
      <c r="B56" s="231" t="s">
        <v>312</v>
      </c>
      <c r="C56" s="232">
        <v>2108325000</v>
      </c>
      <c r="D56" s="232"/>
      <c r="E56" s="232">
        <f t="shared" si="1"/>
        <v>2108325000</v>
      </c>
      <c r="F56" s="320">
        <f t="shared" si="0"/>
        <v>0</v>
      </c>
      <c r="G56" s="356"/>
    </row>
    <row r="57" spans="1:7" s="9" customFormat="1" ht="47.25">
      <c r="A57" s="242" t="s">
        <v>69</v>
      </c>
      <c r="B57" s="231" t="s">
        <v>143</v>
      </c>
      <c r="C57" s="232">
        <f>C58</f>
        <v>350836000</v>
      </c>
      <c r="D57" s="232">
        <f>D58</f>
        <v>0</v>
      </c>
      <c r="E57" s="232">
        <f>E58</f>
        <v>350836000</v>
      </c>
      <c r="F57" s="320">
        <f t="shared" si="0"/>
        <v>0</v>
      </c>
      <c r="G57" s="356"/>
    </row>
    <row r="58" spans="1:7" s="10" customFormat="1" ht="63">
      <c r="A58" s="242" t="s">
        <v>153</v>
      </c>
      <c r="B58" s="231" t="s">
        <v>296</v>
      </c>
      <c r="C58" s="232">
        <v>350836000</v>
      </c>
      <c r="D58" s="232"/>
      <c r="E58" s="232">
        <f t="shared" si="1"/>
        <v>350836000</v>
      </c>
      <c r="F58" s="320">
        <f t="shared" si="0"/>
        <v>0</v>
      </c>
      <c r="G58" s="356"/>
    </row>
    <row r="59" spans="1:7" s="15" customFormat="1" ht="47.25">
      <c r="A59" s="242" t="s">
        <v>69</v>
      </c>
      <c r="B59" s="231" t="s">
        <v>266</v>
      </c>
      <c r="C59" s="232">
        <f>C60</f>
        <v>50374000</v>
      </c>
      <c r="D59" s="232">
        <f>D60</f>
        <v>0</v>
      </c>
      <c r="E59" s="232">
        <f>E60</f>
        <v>50374000</v>
      </c>
      <c r="F59" s="320">
        <f t="shared" si="0"/>
        <v>0</v>
      </c>
      <c r="G59" s="356"/>
    </row>
    <row r="60" spans="1:7" s="16" customFormat="1" ht="31.5">
      <c r="A60" s="242" t="s">
        <v>153</v>
      </c>
      <c r="B60" s="231" t="s">
        <v>300</v>
      </c>
      <c r="C60" s="232">
        <v>50374000</v>
      </c>
      <c r="D60" s="232"/>
      <c r="E60" s="232">
        <f t="shared" si="1"/>
        <v>50374000</v>
      </c>
      <c r="F60" s="320">
        <f t="shared" si="0"/>
        <v>0</v>
      </c>
      <c r="G60" s="356"/>
    </row>
    <row r="61" spans="1:7" ht="63">
      <c r="A61" s="242" t="s">
        <v>69</v>
      </c>
      <c r="B61" s="231" t="s">
        <v>268</v>
      </c>
      <c r="C61" s="232">
        <f>C62</f>
        <v>89270000</v>
      </c>
      <c r="D61" s="232">
        <f>D62</f>
        <v>0</v>
      </c>
      <c r="E61" s="232">
        <f>E62</f>
        <v>89270000</v>
      </c>
      <c r="F61" s="320">
        <f t="shared" si="0"/>
        <v>0</v>
      </c>
      <c r="G61" s="356"/>
    </row>
    <row r="62" spans="1:7" ht="31.5">
      <c r="A62" s="242" t="s">
        <v>153</v>
      </c>
      <c r="B62" s="231" t="s">
        <v>300</v>
      </c>
      <c r="C62" s="232">
        <v>89270000</v>
      </c>
      <c r="D62" s="232"/>
      <c r="E62" s="232">
        <f t="shared" si="1"/>
        <v>89270000</v>
      </c>
      <c r="F62" s="320">
        <f t="shared" si="0"/>
        <v>0</v>
      </c>
      <c r="G62" s="356"/>
    </row>
    <row r="63" spans="1:7" ht="47.25">
      <c r="A63" s="242" t="s">
        <v>69</v>
      </c>
      <c r="B63" s="231" t="s">
        <v>269</v>
      </c>
      <c r="C63" s="232">
        <f>C64</f>
        <v>52753000</v>
      </c>
      <c r="D63" s="232">
        <f>D64</f>
        <v>0</v>
      </c>
      <c r="E63" s="232">
        <f>E64</f>
        <v>52753000</v>
      </c>
      <c r="F63" s="320">
        <f t="shared" si="0"/>
        <v>0</v>
      </c>
      <c r="G63" s="356"/>
    </row>
    <row r="64" spans="1:7" ht="31.5">
      <c r="A64" s="242" t="s">
        <v>153</v>
      </c>
      <c r="B64" s="231" t="s">
        <v>300</v>
      </c>
      <c r="C64" s="232">
        <v>52753000</v>
      </c>
      <c r="D64" s="232"/>
      <c r="E64" s="232">
        <f t="shared" si="1"/>
        <v>52753000</v>
      </c>
      <c r="F64" s="320">
        <f t="shared" si="0"/>
        <v>0</v>
      </c>
      <c r="G64" s="356"/>
    </row>
    <row r="65" spans="1:9">
      <c r="A65" s="243">
        <v>2</v>
      </c>
      <c r="B65" s="229" t="s">
        <v>313</v>
      </c>
      <c r="C65" s="244">
        <f>C66+C89+C96+C104</f>
        <v>640258212.80785</v>
      </c>
      <c r="D65" s="244">
        <f>D66+D89+D96+D104</f>
        <v>77312000</v>
      </c>
      <c r="E65" s="244">
        <f>E66+E89+E96+E104</f>
        <v>562946212.80785</v>
      </c>
      <c r="F65" s="324">
        <f t="shared" si="0"/>
        <v>12.075128198816616</v>
      </c>
      <c r="G65" s="355"/>
    </row>
    <row r="66" spans="1:9" s="25" customFormat="1">
      <c r="A66" s="282" t="s">
        <v>7</v>
      </c>
      <c r="B66" s="283" t="s">
        <v>26</v>
      </c>
      <c r="C66" s="284">
        <f>C67+C73+C86</f>
        <v>466762000</v>
      </c>
      <c r="D66" s="284">
        <f>D67+D73+D86</f>
        <v>55050000</v>
      </c>
      <c r="E66" s="284">
        <f>E67+E73+E86</f>
        <v>411712000</v>
      </c>
      <c r="F66" s="325">
        <f t="shared" si="0"/>
        <v>11.794019221787549</v>
      </c>
      <c r="G66" s="355"/>
    </row>
    <row r="67" spans="1:9" ht="31.5">
      <c r="A67" s="242" t="s">
        <v>195</v>
      </c>
      <c r="B67" s="231" t="s">
        <v>156</v>
      </c>
      <c r="C67" s="232">
        <f>C68+C71</f>
        <v>244758000</v>
      </c>
      <c r="D67" s="232">
        <f>D68+D71</f>
        <v>0</v>
      </c>
      <c r="E67" s="232">
        <f>E68+E71</f>
        <v>244758000</v>
      </c>
      <c r="F67" s="320">
        <f t="shared" si="0"/>
        <v>0</v>
      </c>
      <c r="G67" s="356"/>
    </row>
    <row r="68" spans="1:9" ht="31.5">
      <c r="A68" s="242" t="s">
        <v>69</v>
      </c>
      <c r="B68" s="231" t="s">
        <v>314</v>
      </c>
      <c r="C68" s="232">
        <f>C69+C70</f>
        <v>225704000</v>
      </c>
      <c r="D68" s="232">
        <f>D69+D70</f>
        <v>0</v>
      </c>
      <c r="E68" s="232">
        <f>E69+E70</f>
        <v>225704000</v>
      </c>
      <c r="F68" s="320">
        <f t="shared" si="0"/>
        <v>0</v>
      </c>
      <c r="G68" s="356"/>
    </row>
    <row r="69" spans="1:9" ht="47.25">
      <c r="A69" s="242" t="s">
        <v>153</v>
      </c>
      <c r="B69" s="231" t="s">
        <v>315</v>
      </c>
      <c r="C69" s="176">
        <v>220056000</v>
      </c>
      <c r="D69" s="176"/>
      <c r="E69" s="176">
        <f t="shared" si="1"/>
        <v>220056000</v>
      </c>
      <c r="F69" s="177">
        <f t="shared" si="0"/>
        <v>0</v>
      </c>
      <c r="G69" s="356"/>
    </row>
    <row r="70" spans="1:9" ht="63">
      <c r="A70" s="242" t="s">
        <v>153</v>
      </c>
      <c r="B70" s="231" t="s">
        <v>316</v>
      </c>
      <c r="C70" s="176">
        <v>5648000</v>
      </c>
      <c r="D70" s="176"/>
      <c r="E70" s="176">
        <f t="shared" si="1"/>
        <v>5648000</v>
      </c>
      <c r="F70" s="177">
        <f t="shared" ref="F70:F136" si="3">D70/C70*100</f>
        <v>0</v>
      </c>
      <c r="G70" s="356"/>
    </row>
    <row r="71" spans="1:9" ht="31.5">
      <c r="A71" s="242" t="s">
        <v>69</v>
      </c>
      <c r="B71" s="231" t="s">
        <v>317</v>
      </c>
      <c r="C71" s="176">
        <f>C72</f>
        <v>19054000</v>
      </c>
      <c r="D71" s="176">
        <f>D72</f>
        <v>0</v>
      </c>
      <c r="E71" s="176">
        <f>E72</f>
        <v>19054000</v>
      </c>
      <c r="F71" s="177">
        <f t="shared" si="3"/>
        <v>0</v>
      </c>
      <c r="G71" s="356"/>
    </row>
    <row r="72" spans="1:9" ht="47.25">
      <c r="A72" s="242" t="s">
        <v>153</v>
      </c>
      <c r="B72" s="231" t="s">
        <v>318</v>
      </c>
      <c r="C72" s="176">
        <v>19054000</v>
      </c>
      <c r="D72" s="176"/>
      <c r="E72" s="176">
        <f t="shared" si="1"/>
        <v>19054000</v>
      </c>
      <c r="F72" s="177">
        <f t="shared" si="3"/>
        <v>0</v>
      </c>
      <c r="G72" s="356"/>
    </row>
    <row r="73" spans="1:9" ht="31.5">
      <c r="A73" s="242" t="s">
        <v>198</v>
      </c>
      <c r="B73" s="231" t="s">
        <v>319</v>
      </c>
      <c r="C73" s="232">
        <f>C74+C77+C80+C83</f>
        <v>55050000</v>
      </c>
      <c r="D73" s="232">
        <f>D74+D77+D80+D83</f>
        <v>55050000</v>
      </c>
      <c r="E73" s="232">
        <f>E74+E77+E80+E83</f>
        <v>0</v>
      </c>
      <c r="F73" s="320">
        <f t="shared" si="3"/>
        <v>100</v>
      </c>
      <c r="G73" s="356"/>
    </row>
    <row r="74" spans="1:9" ht="31.5">
      <c r="A74" s="242" t="s">
        <v>69</v>
      </c>
      <c r="B74" s="231" t="s">
        <v>320</v>
      </c>
      <c r="C74" s="232">
        <f>C75+C76</f>
        <v>17024000</v>
      </c>
      <c r="D74" s="232">
        <f>D75+D76</f>
        <v>17024000</v>
      </c>
      <c r="E74" s="232">
        <f>E75+E76</f>
        <v>0</v>
      </c>
      <c r="F74" s="320">
        <f t="shared" si="3"/>
        <v>100</v>
      </c>
      <c r="G74" s="356"/>
      <c r="I74" s="379"/>
    </row>
    <row r="75" spans="1:9" ht="47.25">
      <c r="A75" s="242" t="s">
        <v>153</v>
      </c>
      <c r="B75" s="231" t="s">
        <v>321</v>
      </c>
      <c r="C75" s="176">
        <v>10000000</v>
      </c>
      <c r="D75" s="176">
        <v>10000000</v>
      </c>
      <c r="E75" s="176">
        <f t="shared" ref="E75:E139" si="4">C75-D75</f>
        <v>0</v>
      </c>
      <c r="F75" s="177">
        <f t="shared" si="3"/>
        <v>100</v>
      </c>
      <c r="G75" s="356" t="s">
        <v>500</v>
      </c>
      <c r="I75" s="379"/>
    </row>
    <row r="76" spans="1:9" ht="47.25">
      <c r="A76" s="242" t="s">
        <v>153</v>
      </c>
      <c r="B76" s="231" t="s">
        <v>322</v>
      </c>
      <c r="C76" s="176">
        <v>7024000</v>
      </c>
      <c r="D76" s="176">
        <v>7024000</v>
      </c>
      <c r="E76" s="176">
        <f t="shared" si="4"/>
        <v>0</v>
      </c>
      <c r="F76" s="177">
        <f t="shared" si="3"/>
        <v>100</v>
      </c>
      <c r="G76" s="356" t="s">
        <v>501</v>
      </c>
      <c r="I76" s="379"/>
    </row>
    <row r="77" spans="1:9" ht="31.5">
      <c r="A77" s="242" t="s">
        <v>69</v>
      </c>
      <c r="B77" s="231" t="s">
        <v>323</v>
      </c>
      <c r="C77" s="176">
        <f>C78+C79</f>
        <v>9661000</v>
      </c>
      <c r="D77" s="176">
        <f>D78+D79</f>
        <v>9661000</v>
      </c>
      <c r="E77" s="176">
        <f>E78+E79</f>
        <v>0</v>
      </c>
      <c r="F77" s="177">
        <f t="shared" si="3"/>
        <v>100</v>
      </c>
      <c r="G77" s="356"/>
    </row>
    <row r="78" spans="1:9" ht="47.25">
      <c r="A78" s="242" t="s">
        <v>153</v>
      </c>
      <c r="B78" s="231" t="s">
        <v>321</v>
      </c>
      <c r="C78" s="176">
        <v>5000000</v>
      </c>
      <c r="D78" s="176">
        <v>5000000</v>
      </c>
      <c r="E78" s="176">
        <f t="shared" si="4"/>
        <v>0</v>
      </c>
      <c r="F78" s="177">
        <f t="shared" si="3"/>
        <v>100</v>
      </c>
      <c r="G78" s="356" t="s">
        <v>502</v>
      </c>
      <c r="I78" s="379"/>
    </row>
    <row r="79" spans="1:9" ht="47.25">
      <c r="A79" s="242" t="s">
        <v>153</v>
      </c>
      <c r="B79" s="231" t="s">
        <v>322</v>
      </c>
      <c r="C79" s="176">
        <v>4661000</v>
      </c>
      <c r="D79" s="176">
        <v>4661000</v>
      </c>
      <c r="E79" s="176">
        <f t="shared" si="4"/>
        <v>0</v>
      </c>
      <c r="F79" s="177">
        <f t="shared" si="3"/>
        <v>100</v>
      </c>
      <c r="G79" s="356" t="s">
        <v>503</v>
      </c>
      <c r="I79" s="379"/>
    </row>
    <row r="80" spans="1:9" ht="31.5">
      <c r="A80" s="242" t="s">
        <v>69</v>
      </c>
      <c r="B80" s="231" t="s">
        <v>324</v>
      </c>
      <c r="C80" s="176">
        <f>C81+C82</f>
        <v>18704000</v>
      </c>
      <c r="D80" s="176">
        <f>D81+D82</f>
        <v>18704000</v>
      </c>
      <c r="E80" s="176">
        <f>E81+E82</f>
        <v>0</v>
      </c>
      <c r="F80" s="177">
        <f t="shared" si="3"/>
        <v>100</v>
      </c>
      <c r="G80" s="356"/>
    </row>
    <row r="81" spans="1:9" ht="47.25">
      <c r="A81" s="242" t="s">
        <v>153</v>
      </c>
      <c r="B81" s="231" t="s">
        <v>321</v>
      </c>
      <c r="C81" s="176">
        <v>15000000</v>
      </c>
      <c r="D81" s="176">
        <v>15000000</v>
      </c>
      <c r="E81" s="176">
        <f t="shared" si="4"/>
        <v>0</v>
      </c>
      <c r="F81" s="177">
        <f t="shared" si="3"/>
        <v>100</v>
      </c>
      <c r="G81" s="356" t="s">
        <v>504</v>
      </c>
      <c r="I81" s="379"/>
    </row>
    <row r="82" spans="1:9" ht="47.25">
      <c r="A82" s="242" t="s">
        <v>153</v>
      </c>
      <c r="B82" s="231" t="s">
        <v>322</v>
      </c>
      <c r="C82" s="176">
        <v>3704000</v>
      </c>
      <c r="D82" s="176">
        <v>3704000</v>
      </c>
      <c r="E82" s="176">
        <f t="shared" si="4"/>
        <v>0</v>
      </c>
      <c r="F82" s="177">
        <f t="shared" si="3"/>
        <v>100</v>
      </c>
      <c r="G82" s="356" t="s">
        <v>505</v>
      </c>
      <c r="I82" s="379"/>
    </row>
    <row r="83" spans="1:9" ht="31.5">
      <c r="A83" s="242" t="s">
        <v>69</v>
      </c>
      <c r="B83" s="231" t="s">
        <v>325</v>
      </c>
      <c r="C83" s="176">
        <f>C84+C85</f>
        <v>9661000</v>
      </c>
      <c r="D83" s="176">
        <f>D84+D85</f>
        <v>9661000</v>
      </c>
      <c r="E83" s="176">
        <f>E84+E85</f>
        <v>0</v>
      </c>
      <c r="F83" s="177">
        <f t="shared" si="3"/>
        <v>100</v>
      </c>
      <c r="G83" s="356"/>
    </row>
    <row r="84" spans="1:9" ht="47.25">
      <c r="A84" s="242" t="s">
        <v>153</v>
      </c>
      <c r="B84" s="231" t="s">
        <v>321</v>
      </c>
      <c r="C84" s="176">
        <v>5000000</v>
      </c>
      <c r="D84" s="176">
        <v>5000000</v>
      </c>
      <c r="E84" s="176">
        <f t="shared" si="4"/>
        <v>0</v>
      </c>
      <c r="F84" s="177">
        <f t="shared" si="3"/>
        <v>100</v>
      </c>
      <c r="G84" s="356" t="s">
        <v>506</v>
      </c>
      <c r="I84" s="379"/>
    </row>
    <row r="85" spans="1:9" ht="47.25">
      <c r="A85" s="242" t="s">
        <v>153</v>
      </c>
      <c r="B85" s="231" t="s">
        <v>322</v>
      </c>
      <c r="C85" s="176">
        <v>4661000</v>
      </c>
      <c r="D85" s="176">
        <v>4661000</v>
      </c>
      <c r="E85" s="176">
        <f t="shared" si="4"/>
        <v>0</v>
      </c>
      <c r="F85" s="177">
        <f t="shared" si="3"/>
        <v>100</v>
      </c>
      <c r="G85" s="356" t="s">
        <v>507</v>
      </c>
      <c r="I85" s="379"/>
    </row>
    <row r="86" spans="1:9" ht="31.5">
      <c r="A86" s="242" t="s">
        <v>202</v>
      </c>
      <c r="B86" s="231" t="s">
        <v>158</v>
      </c>
      <c r="C86" s="232">
        <f t="shared" ref="C86:E87" si="5">C87</f>
        <v>166954000</v>
      </c>
      <c r="D86" s="232">
        <f t="shared" si="5"/>
        <v>0</v>
      </c>
      <c r="E86" s="232">
        <f t="shared" si="5"/>
        <v>166954000</v>
      </c>
      <c r="F86" s="320">
        <f t="shared" si="3"/>
        <v>0</v>
      </c>
      <c r="G86" s="356"/>
    </row>
    <row r="87" spans="1:9" ht="31.5">
      <c r="A87" s="242" t="s">
        <v>69</v>
      </c>
      <c r="B87" s="231" t="s">
        <v>160</v>
      </c>
      <c r="C87" s="232">
        <f t="shared" si="5"/>
        <v>166954000</v>
      </c>
      <c r="D87" s="232">
        <f t="shared" si="5"/>
        <v>0</v>
      </c>
      <c r="E87" s="232">
        <f t="shared" si="5"/>
        <v>166954000</v>
      </c>
      <c r="F87" s="320">
        <f t="shared" si="3"/>
        <v>0</v>
      </c>
      <c r="G87" s="356"/>
    </row>
    <row r="88" spans="1:9" ht="47.25">
      <c r="A88" s="242" t="s">
        <v>153</v>
      </c>
      <c r="B88" s="231" t="s">
        <v>315</v>
      </c>
      <c r="C88" s="176">
        <v>166954000</v>
      </c>
      <c r="D88" s="176"/>
      <c r="E88" s="176">
        <f t="shared" si="4"/>
        <v>166954000</v>
      </c>
      <c r="F88" s="177">
        <f t="shared" si="3"/>
        <v>0</v>
      </c>
      <c r="G88" s="356"/>
    </row>
    <row r="89" spans="1:9" s="25" customFormat="1">
      <c r="A89" s="285" t="s">
        <v>6</v>
      </c>
      <c r="B89" s="286" t="s">
        <v>11</v>
      </c>
      <c r="C89" s="287">
        <f>C90+C93</f>
        <v>113691547.80785</v>
      </c>
      <c r="D89" s="287">
        <f>D90+D93</f>
        <v>0</v>
      </c>
      <c r="E89" s="287">
        <f>E90+E93</f>
        <v>113691547.80785</v>
      </c>
      <c r="F89" s="326">
        <f t="shared" si="3"/>
        <v>0</v>
      </c>
      <c r="G89" s="360"/>
    </row>
    <row r="90" spans="1:9" ht="31.5">
      <c r="A90" s="245" t="s">
        <v>401</v>
      </c>
      <c r="B90" s="246" t="s">
        <v>176</v>
      </c>
      <c r="C90" s="247">
        <f>SUM(C91:C92)</f>
        <v>11454039.80785</v>
      </c>
      <c r="D90" s="247">
        <f>SUM(D91:D92)</f>
        <v>0</v>
      </c>
      <c r="E90" s="247">
        <f>SUM(E91:E92)</f>
        <v>11454039.80785</v>
      </c>
      <c r="F90" s="327">
        <f t="shared" si="3"/>
        <v>0</v>
      </c>
      <c r="G90" s="361"/>
    </row>
    <row r="91" spans="1:9" ht="78.75">
      <c r="A91" s="248" t="s">
        <v>69</v>
      </c>
      <c r="B91" s="246" t="s">
        <v>326</v>
      </c>
      <c r="C91" s="249">
        <v>6579663.8078500004</v>
      </c>
      <c r="D91" s="249"/>
      <c r="E91" s="249">
        <f t="shared" si="4"/>
        <v>6579663.8078500004</v>
      </c>
      <c r="F91" s="328">
        <f t="shared" si="3"/>
        <v>0</v>
      </c>
      <c r="G91" s="361" t="s">
        <v>463</v>
      </c>
    </row>
    <row r="92" spans="1:9" ht="78.75">
      <c r="A92" s="248" t="s">
        <v>69</v>
      </c>
      <c r="B92" s="246" t="s">
        <v>327</v>
      </c>
      <c r="C92" s="249">
        <v>4874376</v>
      </c>
      <c r="D92" s="249"/>
      <c r="E92" s="249">
        <f t="shared" si="4"/>
        <v>4874376</v>
      </c>
      <c r="F92" s="328">
        <f t="shared" si="3"/>
        <v>0</v>
      </c>
      <c r="G92" s="361" t="s">
        <v>463</v>
      </c>
    </row>
    <row r="93" spans="1:9" ht="31.5">
      <c r="A93" s="245" t="s">
        <v>210</v>
      </c>
      <c r="B93" s="246" t="s">
        <v>181</v>
      </c>
      <c r="C93" s="247">
        <f>SUM(C94:C95)</f>
        <v>102237508</v>
      </c>
      <c r="D93" s="247">
        <f>SUM(D94:D95)</f>
        <v>0</v>
      </c>
      <c r="E93" s="247">
        <f>SUM(E94:E95)</f>
        <v>102237508</v>
      </c>
      <c r="F93" s="327">
        <f t="shared" si="3"/>
        <v>0</v>
      </c>
      <c r="G93" s="361"/>
    </row>
    <row r="94" spans="1:9" ht="63">
      <c r="A94" s="248" t="s">
        <v>69</v>
      </c>
      <c r="B94" s="250" t="s">
        <v>328</v>
      </c>
      <c r="C94" s="249">
        <v>57033456</v>
      </c>
      <c r="D94" s="249"/>
      <c r="E94" s="249">
        <f t="shared" si="4"/>
        <v>57033456</v>
      </c>
      <c r="F94" s="328">
        <f t="shared" si="3"/>
        <v>0</v>
      </c>
      <c r="G94" s="362" t="s">
        <v>460</v>
      </c>
    </row>
    <row r="95" spans="1:9" ht="78.75">
      <c r="A95" s="248" t="s">
        <v>69</v>
      </c>
      <c r="B95" s="250" t="s">
        <v>329</v>
      </c>
      <c r="C95" s="249">
        <v>45204052</v>
      </c>
      <c r="D95" s="249"/>
      <c r="E95" s="249">
        <f t="shared" si="4"/>
        <v>45204052</v>
      </c>
      <c r="F95" s="328">
        <f t="shared" si="3"/>
        <v>0</v>
      </c>
      <c r="G95" s="362" t="s">
        <v>461</v>
      </c>
    </row>
    <row r="96" spans="1:9" s="25" customFormat="1">
      <c r="A96" s="285" t="s">
        <v>34</v>
      </c>
      <c r="B96" s="286" t="s">
        <v>36</v>
      </c>
      <c r="C96" s="287">
        <f>C97+C101</f>
        <v>37542665</v>
      </c>
      <c r="D96" s="287">
        <f>D97+D101</f>
        <v>0</v>
      </c>
      <c r="E96" s="287">
        <f>E97+E101</f>
        <v>37542665</v>
      </c>
      <c r="F96" s="326">
        <f t="shared" si="3"/>
        <v>0</v>
      </c>
      <c r="G96" s="360"/>
    </row>
    <row r="97" spans="1:7" ht="31.5">
      <c r="A97" s="245" t="s">
        <v>407</v>
      </c>
      <c r="B97" s="246" t="s">
        <v>190</v>
      </c>
      <c r="C97" s="247">
        <f>SUM(C98:C100)</f>
        <v>22399000</v>
      </c>
      <c r="D97" s="247">
        <f>SUM(D98:D100)</f>
        <v>0</v>
      </c>
      <c r="E97" s="247">
        <f>SUM(E98:E100)</f>
        <v>22399000</v>
      </c>
      <c r="F97" s="327">
        <f t="shared" si="3"/>
        <v>0</v>
      </c>
      <c r="G97" s="361"/>
    </row>
    <row r="98" spans="1:7" ht="63">
      <c r="A98" s="248" t="s">
        <v>69</v>
      </c>
      <c r="B98" s="250" t="s">
        <v>330</v>
      </c>
      <c r="C98" s="249">
        <v>7896000</v>
      </c>
      <c r="D98" s="249"/>
      <c r="E98" s="249">
        <f t="shared" si="4"/>
        <v>7896000</v>
      </c>
      <c r="F98" s="328">
        <f t="shared" si="3"/>
        <v>0</v>
      </c>
      <c r="G98" s="362"/>
    </row>
    <row r="99" spans="1:7" ht="78.75">
      <c r="A99" s="248" t="s">
        <v>69</v>
      </c>
      <c r="B99" s="250" t="s">
        <v>331</v>
      </c>
      <c r="C99" s="249">
        <v>7517000</v>
      </c>
      <c r="D99" s="249"/>
      <c r="E99" s="249">
        <f t="shared" si="4"/>
        <v>7517000</v>
      </c>
      <c r="F99" s="328">
        <f t="shared" si="3"/>
        <v>0</v>
      </c>
      <c r="G99" s="362"/>
    </row>
    <row r="100" spans="1:7" ht="78.75">
      <c r="A100" s="248" t="s">
        <v>69</v>
      </c>
      <c r="B100" s="250" t="s">
        <v>332</v>
      </c>
      <c r="C100" s="249">
        <v>6986000</v>
      </c>
      <c r="D100" s="249"/>
      <c r="E100" s="249">
        <f t="shared" si="4"/>
        <v>6986000</v>
      </c>
      <c r="F100" s="328">
        <f t="shared" si="3"/>
        <v>0</v>
      </c>
      <c r="G100" s="362"/>
    </row>
    <row r="101" spans="1:7" ht="31.5">
      <c r="A101" s="245" t="s">
        <v>415</v>
      </c>
      <c r="B101" s="246" t="s">
        <v>192</v>
      </c>
      <c r="C101" s="247">
        <f>SUM(C102:C103)</f>
        <v>15143665</v>
      </c>
      <c r="D101" s="247">
        <f>SUM(D102:D103)</f>
        <v>0</v>
      </c>
      <c r="E101" s="247">
        <f>SUM(E102:E103)</f>
        <v>15143665</v>
      </c>
      <c r="F101" s="327">
        <f t="shared" si="3"/>
        <v>0</v>
      </c>
      <c r="G101" s="361"/>
    </row>
    <row r="102" spans="1:7" ht="63">
      <c r="A102" s="248" t="s">
        <v>69</v>
      </c>
      <c r="B102" s="251" t="s">
        <v>333</v>
      </c>
      <c r="C102" s="252">
        <v>6241149</v>
      </c>
      <c r="D102" s="252"/>
      <c r="E102" s="252">
        <f t="shared" si="4"/>
        <v>6241149</v>
      </c>
      <c r="F102" s="329">
        <f t="shared" si="3"/>
        <v>0</v>
      </c>
      <c r="G102" s="363"/>
    </row>
    <row r="103" spans="1:7" ht="63">
      <c r="A103" s="248" t="s">
        <v>69</v>
      </c>
      <c r="B103" s="251" t="s">
        <v>334</v>
      </c>
      <c r="C103" s="252">
        <v>8902516</v>
      </c>
      <c r="D103" s="252"/>
      <c r="E103" s="252">
        <f t="shared" si="4"/>
        <v>8902516</v>
      </c>
      <c r="F103" s="329">
        <f t="shared" si="3"/>
        <v>0</v>
      </c>
      <c r="G103" s="363"/>
    </row>
    <row r="104" spans="1:7" s="25" customFormat="1">
      <c r="A104" s="373" t="s">
        <v>402</v>
      </c>
      <c r="B104" s="374" t="s">
        <v>458</v>
      </c>
      <c r="C104" s="291">
        <f t="shared" ref="C104:E105" si="6">C105</f>
        <v>22262000</v>
      </c>
      <c r="D104" s="291">
        <f t="shared" si="6"/>
        <v>22262000</v>
      </c>
      <c r="E104" s="291">
        <f t="shared" si="6"/>
        <v>0</v>
      </c>
      <c r="F104" s="331"/>
      <c r="G104" s="375"/>
    </row>
    <row r="105" spans="1:7" s="12" customFormat="1" ht="31.5">
      <c r="A105" s="230" t="s">
        <v>410</v>
      </c>
      <c r="B105" s="231" t="s">
        <v>125</v>
      </c>
      <c r="C105" s="232">
        <f t="shared" si="6"/>
        <v>22262000</v>
      </c>
      <c r="D105" s="232">
        <f t="shared" si="6"/>
        <v>22262000</v>
      </c>
      <c r="E105" s="232">
        <f t="shared" si="6"/>
        <v>0</v>
      </c>
      <c r="F105" s="320">
        <f>D105/C105*100</f>
        <v>100</v>
      </c>
      <c r="G105" s="356"/>
    </row>
    <row r="106" spans="1:7" s="12" customFormat="1" ht="63">
      <c r="A106" s="230" t="s">
        <v>69</v>
      </c>
      <c r="B106" s="231" t="s">
        <v>449</v>
      </c>
      <c r="C106" s="232">
        <v>22262000</v>
      </c>
      <c r="D106" s="232">
        <v>22262000</v>
      </c>
      <c r="E106" s="232">
        <f>C106-D106</f>
        <v>0</v>
      </c>
      <c r="F106" s="320">
        <f>D106/C106*100</f>
        <v>100</v>
      </c>
      <c r="G106" s="356"/>
    </row>
    <row r="107" spans="1:7" s="25" customFormat="1">
      <c r="A107" s="285" t="s">
        <v>21</v>
      </c>
      <c r="B107" s="283" t="s">
        <v>122</v>
      </c>
      <c r="C107" s="290">
        <f>C108+C112+C116+C119+C122</f>
        <v>109528281473</v>
      </c>
      <c r="D107" s="290">
        <f>D108+D112+D116+D119+D122</f>
        <v>0</v>
      </c>
      <c r="E107" s="290">
        <f>E108+E112+E116+E119+E122</f>
        <v>109528281473</v>
      </c>
      <c r="F107" s="330">
        <f t="shared" si="3"/>
        <v>0</v>
      </c>
      <c r="G107" s="355"/>
    </row>
    <row r="108" spans="1:7" s="25" customFormat="1">
      <c r="A108" s="285">
        <v>1</v>
      </c>
      <c r="B108" s="283" t="s">
        <v>26</v>
      </c>
      <c r="C108" s="290">
        <f>C109</f>
        <v>51139576636</v>
      </c>
      <c r="D108" s="290">
        <f>D109</f>
        <v>0</v>
      </c>
      <c r="E108" s="290">
        <f>E109</f>
        <v>51139576636</v>
      </c>
      <c r="F108" s="330">
        <f t="shared" si="3"/>
        <v>0</v>
      </c>
      <c r="G108" s="355"/>
    </row>
    <row r="109" spans="1:7" ht="31.5">
      <c r="A109" s="259" t="s">
        <v>5</v>
      </c>
      <c r="B109" s="231" t="s">
        <v>335</v>
      </c>
      <c r="C109" s="232">
        <f>C110+C111</f>
        <v>51139576636</v>
      </c>
      <c r="D109" s="232">
        <f>D110+D111</f>
        <v>0</v>
      </c>
      <c r="E109" s="232">
        <f>E110+E111</f>
        <v>51139576636</v>
      </c>
      <c r="F109" s="320">
        <f t="shared" si="3"/>
        <v>0</v>
      </c>
      <c r="G109" s="356"/>
    </row>
    <row r="110" spans="1:7">
      <c r="A110" s="254"/>
      <c r="B110" s="255" t="s">
        <v>336</v>
      </c>
      <c r="C110" s="252">
        <v>1154194000</v>
      </c>
      <c r="D110" s="252"/>
      <c r="E110" s="252">
        <f t="shared" si="4"/>
        <v>1154194000</v>
      </c>
      <c r="F110" s="329">
        <f t="shared" si="3"/>
        <v>0</v>
      </c>
      <c r="G110" s="364"/>
    </row>
    <row r="111" spans="1:7" ht="47.25">
      <c r="A111" s="254"/>
      <c r="B111" s="231" t="s">
        <v>337</v>
      </c>
      <c r="C111" s="252">
        <v>49985382636</v>
      </c>
      <c r="D111" s="252"/>
      <c r="E111" s="252">
        <f t="shared" si="4"/>
        <v>49985382636</v>
      </c>
      <c r="F111" s="329">
        <f t="shared" si="3"/>
        <v>0</v>
      </c>
      <c r="G111" s="356"/>
    </row>
    <row r="112" spans="1:7" s="25" customFormat="1">
      <c r="A112" s="285">
        <v>2</v>
      </c>
      <c r="B112" s="283" t="s">
        <v>31</v>
      </c>
      <c r="C112" s="291">
        <f>C113</f>
        <v>55678418304</v>
      </c>
      <c r="D112" s="291">
        <f>D113</f>
        <v>0</v>
      </c>
      <c r="E112" s="291">
        <f>E113</f>
        <v>55678418304</v>
      </c>
      <c r="F112" s="331">
        <f t="shared" si="3"/>
        <v>0</v>
      </c>
      <c r="G112" s="355"/>
    </row>
    <row r="113" spans="1:7" s="24" customFormat="1" ht="31.5">
      <c r="A113" s="292" t="s">
        <v>7</v>
      </c>
      <c r="B113" s="288" t="s">
        <v>339</v>
      </c>
      <c r="C113" s="289">
        <f>C114+C115</f>
        <v>55678418304</v>
      </c>
      <c r="D113" s="289">
        <f>D114+D115</f>
        <v>0</v>
      </c>
      <c r="E113" s="289">
        <f>E114+E115</f>
        <v>55678418304</v>
      </c>
      <c r="F113" s="332">
        <f t="shared" si="3"/>
        <v>0</v>
      </c>
      <c r="G113" s="356"/>
    </row>
    <row r="114" spans="1:7">
      <c r="A114" s="254"/>
      <c r="B114" s="255" t="s">
        <v>336</v>
      </c>
      <c r="C114" s="252">
        <v>430550000</v>
      </c>
      <c r="D114" s="252"/>
      <c r="E114" s="252">
        <f t="shared" si="4"/>
        <v>430550000</v>
      </c>
      <c r="F114" s="329">
        <f t="shared" si="3"/>
        <v>0</v>
      </c>
      <c r="G114" s="364"/>
    </row>
    <row r="115" spans="1:7" ht="47.25">
      <c r="A115" s="254"/>
      <c r="B115" s="231" t="s">
        <v>337</v>
      </c>
      <c r="C115" s="252">
        <v>55247868304</v>
      </c>
      <c r="D115" s="252"/>
      <c r="E115" s="252">
        <f t="shared" si="4"/>
        <v>55247868304</v>
      </c>
      <c r="F115" s="329">
        <f t="shared" si="3"/>
        <v>0</v>
      </c>
      <c r="G115" s="356"/>
    </row>
    <row r="116" spans="1:7" s="25" customFormat="1">
      <c r="A116" s="293">
        <v>3</v>
      </c>
      <c r="B116" s="294" t="s">
        <v>36</v>
      </c>
      <c r="C116" s="295">
        <f t="shared" ref="C116:E117" si="7">C117</f>
        <v>1747059057</v>
      </c>
      <c r="D116" s="295">
        <f t="shared" si="7"/>
        <v>0</v>
      </c>
      <c r="E116" s="295">
        <f t="shared" si="7"/>
        <v>1747059057</v>
      </c>
      <c r="F116" s="333">
        <f t="shared" si="3"/>
        <v>0</v>
      </c>
      <c r="G116" s="365"/>
    </row>
    <row r="117" spans="1:7">
      <c r="A117" s="224" t="s">
        <v>10</v>
      </c>
      <c r="B117" s="246" t="s">
        <v>341</v>
      </c>
      <c r="C117" s="249">
        <f t="shared" si="7"/>
        <v>1747059057</v>
      </c>
      <c r="D117" s="249">
        <f t="shared" si="7"/>
        <v>0</v>
      </c>
      <c r="E117" s="249">
        <f t="shared" si="7"/>
        <v>1747059057</v>
      </c>
      <c r="F117" s="328">
        <f t="shared" si="3"/>
        <v>0</v>
      </c>
      <c r="G117" s="361"/>
    </row>
    <row r="118" spans="1:7" ht="31.5">
      <c r="A118" s="224"/>
      <c r="B118" s="231" t="s">
        <v>342</v>
      </c>
      <c r="C118" s="236">
        <v>1747059057</v>
      </c>
      <c r="D118" s="236"/>
      <c r="E118" s="236">
        <f t="shared" si="4"/>
        <v>1747059057</v>
      </c>
      <c r="F118" s="322">
        <f t="shared" si="3"/>
        <v>0</v>
      </c>
      <c r="G118" s="356"/>
    </row>
    <row r="119" spans="1:7" s="25" customFormat="1">
      <c r="A119" s="293">
        <v>4</v>
      </c>
      <c r="B119" s="294" t="s">
        <v>11</v>
      </c>
      <c r="C119" s="295">
        <f t="shared" ref="C119:E120" si="8">C120</f>
        <v>604677000</v>
      </c>
      <c r="D119" s="295">
        <f t="shared" si="8"/>
        <v>0</v>
      </c>
      <c r="E119" s="295">
        <f t="shared" si="8"/>
        <v>604677000</v>
      </c>
      <c r="F119" s="333">
        <f t="shared" si="3"/>
        <v>0</v>
      </c>
      <c r="G119" s="365"/>
    </row>
    <row r="120" spans="1:7">
      <c r="A120" s="259" t="s">
        <v>44</v>
      </c>
      <c r="B120" s="238" t="s">
        <v>341</v>
      </c>
      <c r="C120" s="260">
        <f t="shared" si="8"/>
        <v>604677000</v>
      </c>
      <c r="D120" s="260">
        <f t="shared" si="8"/>
        <v>0</v>
      </c>
      <c r="E120" s="260">
        <f t="shared" si="8"/>
        <v>604677000</v>
      </c>
      <c r="F120" s="334">
        <f t="shared" si="3"/>
        <v>0</v>
      </c>
      <c r="G120" s="358"/>
    </row>
    <row r="121" spans="1:7" ht="38.25">
      <c r="A121" s="259"/>
      <c r="B121" s="238" t="s">
        <v>343</v>
      </c>
      <c r="C121" s="260">
        <v>604677000</v>
      </c>
      <c r="D121" s="260"/>
      <c r="E121" s="260">
        <f t="shared" si="4"/>
        <v>604677000</v>
      </c>
      <c r="F121" s="334">
        <f t="shared" si="3"/>
        <v>0</v>
      </c>
      <c r="G121" s="358" t="s">
        <v>464</v>
      </c>
    </row>
    <row r="122" spans="1:7" s="25" customFormat="1">
      <c r="A122" s="285">
        <v>5</v>
      </c>
      <c r="B122" s="283" t="s">
        <v>344</v>
      </c>
      <c r="C122" s="296">
        <f>C123</f>
        <v>358550476</v>
      </c>
      <c r="D122" s="296">
        <f>D123</f>
        <v>0</v>
      </c>
      <c r="E122" s="296">
        <f>E123</f>
        <v>358550476</v>
      </c>
      <c r="F122" s="335">
        <f t="shared" si="3"/>
        <v>0</v>
      </c>
      <c r="G122" s="355"/>
    </row>
    <row r="123" spans="1:7" ht="47.25">
      <c r="A123" s="259"/>
      <c r="B123" s="238" t="s">
        <v>345</v>
      </c>
      <c r="C123" s="260">
        <v>358550476</v>
      </c>
      <c r="D123" s="260"/>
      <c r="E123" s="260">
        <f t="shared" si="4"/>
        <v>358550476</v>
      </c>
      <c r="F123" s="334">
        <f t="shared" si="3"/>
        <v>0</v>
      </c>
      <c r="G123" s="358"/>
    </row>
    <row r="124" spans="1:7" s="25" customFormat="1">
      <c r="A124" s="297" t="s">
        <v>397</v>
      </c>
      <c r="B124" s="297" t="s">
        <v>346</v>
      </c>
      <c r="C124" s="298">
        <f t="shared" ref="C124:E125" si="9">C125</f>
        <v>39000000</v>
      </c>
      <c r="D124" s="298">
        <f t="shared" si="9"/>
        <v>0</v>
      </c>
      <c r="E124" s="298">
        <f t="shared" si="9"/>
        <v>39000000</v>
      </c>
      <c r="F124" s="336">
        <f t="shared" si="3"/>
        <v>0</v>
      </c>
      <c r="G124" s="350"/>
    </row>
    <row r="125" spans="1:7" s="25" customFormat="1">
      <c r="A125" s="299" t="s">
        <v>3</v>
      </c>
      <c r="B125" s="300" t="s">
        <v>26</v>
      </c>
      <c r="C125" s="301">
        <f t="shared" si="9"/>
        <v>39000000</v>
      </c>
      <c r="D125" s="301">
        <f t="shared" si="9"/>
        <v>0</v>
      </c>
      <c r="E125" s="301">
        <f t="shared" si="9"/>
        <v>39000000</v>
      </c>
      <c r="F125" s="337">
        <f t="shared" si="3"/>
        <v>0</v>
      </c>
      <c r="G125" s="366"/>
    </row>
    <row r="126" spans="1:7" ht="94.5">
      <c r="A126" s="259">
        <v>1</v>
      </c>
      <c r="B126" s="238" t="s">
        <v>347</v>
      </c>
      <c r="C126" s="262">
        <v>39000000</v>
      </c>
      <c r="D126" s="262"/>
      <c r="E126" s="262">
        <f t="shared" si="4"/>
        <v>39000000</v>
      </c>
      <c r="F126" s="338">
        <f t="shared" si="3"/>
        <v>0</v>
      </c>
      <c r="G126" s="358"/>
    </row>
    <row r="127" spans="1:7" s="25" customFormat="1">
      <c r="A127" s="297" t="s">
        <v>398</v>
      </c>
      <c r="B127" s="297" t="s">
        <v>348</v>
      </c>
      <c r="C127" s="298">
        <f>C128+C166+C181</f>
        <v>160775905554</v>
      </c>
      <c r="D127" s="298">
        <f>D128+D166+D181</f>
        <v>89003316034</v>
      </c>
      <c r="E127" s="298">
        <f>E128+E166+E181</f>
        <v>71772589520</v>
      </c>
      <c r="F127" s="336">
        <f t="shared" si="3"/>
        <v>55.358615911577836</v>
      </c>
      <c r="G127" s="350"/>
    </row>
    <row r="128" spans="1:7" s="25" customFormat="1">
      <c r="A128" s="304" t="s">
        <v>3</v>
      </c>
      <c r="B128" s="305" t="s">
        <v>349</v>
      </c>
      <c r="C128" s="287">
        <f>C129+C154+C164</f>
        <v>17647239631</v>
      </c>
      <c r="D128" s="287">
        <f>D129+D154+D164</f>
        <v>12128700631</v>
      </c>
      <c r="E128" s="287">
        <f>E129+E154+E164</f>
        <v>5518539000</v>
      </c>
      <c r="F128" s="326">
        <f t="shared" si="3"/>
        <v>68.728599399161183</v>
      </c>
      <c r="G128" s="367"/>
    </row>
    <row r="129" spans="1:7" s="24" customFormat="1" ht="31.5">
      <c r="A129" s="306">
        <v>1</v>
      </c>
      <c r="B129" s="307" t="s">
        <v>350</v>
      </c>
      <c r="C129" s="308">
        <f>C130+C134+C138+C152+C143</f>
        <v>5518539000</v>
      </c>
      <c r="D129" s="308">
        <f>D130+D134+D138+D152+D143</f>
        <v>0</v>
      </c>
      <c r="E129" s="308">
        <f>E130+E134+E138+E152+E143</f>
        <v>5518539000</v>
      </c>
      <c r="F129" s="339">
        <f t="shared" si="3"/>
        <v>0</v>
      </c>
      <c r="G129" s="368"/>
    </row>
    <row r="130" spans="1:7" ht="63">
      <c r="A130" s="267" t="s">
        <v>69</v>
      </c>
      <c r="B130" s="268" t="s">
        <v>351</v>
      </c>
      <c r="C130" s="269">
        <f>SUM(C131:C133)</f>
        <v>779596000</v>
      </c>
      <c r="D130" s="269">
        <f>SUM(D131:D133)</f>
        <v>0</v>
      </c>
      <c r="E130" s="269">
        <f>SUM(E131:E133)</f>
        <v>779596000</v>
      </c>
      <c r="F130" s="340">
        <f t="shared" si="3"/>
        <v>0</v>
      </c>
      <c r="G130" s="368"/>
    </row>
    <row r="131" spans="1:7" ht="78.75">
      <c r="A131" s="270"/>
      <c r="B131" s="271" t="s">
        <v>352</v>
      </c>
      <c r="C131" s="269">
        <v>450907000</v>
      </c>
      <c r="D131" s="269"/>
      <c r="E131" s="269">
        <f t="shared" si="4"/>
        <v>450907000</v>
      </c>
      <c r="F131" s="340">
        <f t="shared" si="3"/>
        <v>0</v>
      </c>
      <c r="G131" s="369"/>
    </row>
    <row r="132" spans="1:7" ht="31.5">
      <c r="A132" s="270"/>
      <c r="B132" s="271" t="s">
        <v>353</v>
      </c>
      <c r="C132" s="269">
        <v>327133000</v>
      </c>
      <c r="D132" s="269"/>
      <c r="E132" s="269">
        <f t="shared" si="4"/>
        <v>327133000</v>
      </c>
      <c r="F132" s="340">
        <f t="shared" si="3"/>
        <v>0</v>
      </c>
      <c r="G132" s="369"/>
    </row>
    <row r="133" spans="1:7" ht="31.5">
      <c r="A133" s="270"/>
      <c r="B133" s="271" t="s">
        <v>354</v>
      </c>
      <c r="C133" s="269">
        <v>1556000</v>
      </c>
      <c r="D133" s="269"/>
      <c r="E133" s="269">
        <f t="shared" si="4"/>
        <v>1556000</v>
      </c>
      <c r="F133" s="340">
        <f t="shared" si="3"/>
        <v>0</v>
      </c>
      <c r="G133" s="369"/>
    </row>
    <row r="134" spans="1:7" ht="31.5">
      <c r="A134" s="267" t="s">
        <v>69</v>
      </c>
      <c r="B134" s="268" t="s">
        <v>355</v>
      </c>
      <c r="C134" s="269">
        <v>662842000</v>
      </c>
      <c r="D134" s="269"/>
      <c r="E134" s="269">
        <f t="shared" si="4"/>
        <v>662842000</v>
      </c>
      <c r="F134" s="340">
        <f t="shared" si="3"/>
        <v>0</v>
      </c>
      <c r="G134" s="368"/>
    </row>
    <row r="135" spans="1:7" ht="31.5">
      <c r="A135" s="270"/>
      <c r="B135" s="271" t="s">
        <v>353</v>
      </c>
      <c r="C135" s="269">
        <v>335705000</v>
      </c>
      <c r="D135" s="269"/>
      <c r="E135" s="269">
        <f t="shared" si="4"/>
        <v>335705000</v>
      </c>
      <c r="F135" s="340">
        <f t="shared" si="3"/>
        <v>0</v>
      </c>
      <c r="G135" s="369"/>
    </row>
    <row r="136" spans="1:7" ht="31.5">
      <c r="A136" s="270"/>
      <c r="B136" s="271" t="s">
        <v>356</v>
      </c>
      <c r="C136" s="269">
        <v>117310000</v>
      </c>
      <c r="D136" s="269"/>
      <c r="E136" s="269">
        <f t="shared" si="4"/>
        <v>117310000</v>
      </c>
      <c r="F136" s="340">
        <f t="shared" si="3"/>
        <v>0</v>
      </c>
      <c r="G136" s="369"/>
    </row>
    <row r="137" spans="1:7" ht="31.5">
      <c r="A137" s="270"/>
      <c r="B137" s="271" t="s">
        <v>357</v>
      </c>
      <c r="C137" s="269">
        <v>209827000</v>
      </c>
      <c r="D137" s="269"/>
      <c r="E137" s="269">
        <f t="shared" si="4"/>
        <v>209827000</v>
      </c>
      <c r="F137" s="340">
        <f t="shared" ref="F137:F186" si="10">D137/C137*100</f>
        <v>0</v>
      </c>
      <c r="G137" s="369"/>
    </row>
    <row r="138" spans="1:7" ht="47.25">
      <c r="A138" s="267" t="s">
        <v>69</v>
      </c>
      <c r="B138" s="268" t="s">
        <v>358</v>
      </c>
      <c r="C138" s="269">
        <f>SUM(C139:C142)</f>
        <v>1276960000</v>
      </c>
      <c r="D138" s="269">
        <f>SUM(D139:D142)</f>
        <v>0</v>
      </c>
      <c r="E138" s="269">
        <f>SUM(E139:E142)</f>
        <v>1276960000</v>
      </c>
      <c r="F138" s="340">
        <f t="shared" si="10"/>
        <v>0</v>
      </c>
      <c r="G138" s="368"/>
    </row>
    <row r="139" spans="1:7" ht="31.5">
      <c r="A139" s="270"/>
      <c r="B139" s="271" t="s">
        <v>359</v>
      </c>
      <c r="C139" s="269">
        <v>262313000</v>
      </c>
      <c r="D139" s="269"/>
      <c r="E139" s="269">
        <f t="shared" si="4"/>
        <v>262313000</v>
      </c>
      <c r="F139" s="340">
        <f t="shared" si="10"/>
        <v>0</v>
      </c>
      <c r="G139" s="369"/>
    </row>
    <row r="140" spans="1:7" ht="31.5">
      <c r="A140" s="270"/>
      <c r="B140" s="271" t="s">
        <v>360</v>
      </c>
      <c r="C140" s="269">
        <v>72828000</v>
      </c>
      <c r="D140" s="269"/>
      <c r="E140" s="269">
        <f t="shared" ref="E140:E186" si="11">C140-D140</f>
        <v>72828000</v>
      </c>
      <c r="F140" s="340">
        <f t="shared" si="10"/>
        <v>0</v>
      </c>
      <c r="G140" s="369"/>
    </row>
    <row r="141" spans="1:7" ht="47.25">
      <c r="A141" s="270"/>
      <c r="B141" s="271" t="s">
        <v>361</v>
      </c>
      <c r="C141" s="269">
        <v>492247000</v>
      </c>
      <c r="D141" s="269"/>
      <c r="E141" s="269">
        <f t="shared" si="11"/>
        <v>492247000</v>
      </c>
      <c r="F141" s="340">
        <f t="shared" si="10"/>
        <v>0</v>
      </c>
      <c r="G141" s="369"/>
    </row>
    <row r="142" spans="1:7" ht="31.5">
      <c r="A142" s="270"/>
      <c r="B142" s="271" t="s">
        <v>356</v>
      </c>
      <c r="C142" s="269">
        <v>449572000</v>
      </c>
      <c r="D142" s="269"/>
      <c r="E142" s="269">
        <f t="shared" si="11"/>
        <v>449572000</v>
      </c>
      <c r="F142" s="340">
        <f t="shared" si="10"/>
        <v>0</v>
      </c>
      <c r="G142" s="369"/>
    </row>
    <row r="143" spans="1:7" ht="47.25">
      <c r="A143" s="267" t="s">
        <v>69</v>
      </c>
      <c r="B143" s="268" t="s">
        <v>239</v>
      </c>
      <c r="C143" s="269">
        <f>SUM(C144:C151)</f>
        <v>2480364000</v>
      </c>
      <c r="D143" s="269">
        <f>SUM(D144:D151)</f>
        <v>0</v>
      </c>
      <c r="E143" s="269">
        <f>SUM(E144:E151)</f>
        <v>2480364000</v>
      </c>
      <c r="F143" s="340">
        <f t="shared" si="10"/>
        <v>0</v>
      </c>
      <c r="G143" s="368"/>
    </row>
    <row r="144" spans="1:7" ht="31.5">
      <c r="A144" s="270"/>
      <c r="B144" s="271" t="s">
        <v>362</v>
      </c>
      <c r="C144" s="269">
        <v>91596000</v>
      </c>
      <c r="D144" s="269"/>
      <c r="E144" s="269">
        <f t="shared" si="11"/>
        <v>91596000</v>
      </c>
      <c r="F144" s="340">
        <f t="shared" si="10"/>
        <v>0</v>
      </c>
      <c r="G144" s="369"/>
    </row>
    <row r="145" spans="1:7" ht="47.25">
      <c r="A145" s="270"/>
      <c r="B145" s="271" t="s">
        <v>363</v>
      </c>
      <c r="C145" s="269">
        <v>149767000</v>
      </c>
      <c r="D145" s="269"/>
      <c r="E145" s="269">
        <f t="shared" si="11"/>
        <v>149767000</v>
      </c>
      <c r="F145" s="340">
        <f t="shared" si="10"/>
        <v>0</v>
      </c>
      <c r="G145" s="369"/>
    </row>
    <row r="146" spans="1:7" ht="47.25">
      <c r="A146" s="270"/>
      <c r="B146" s="271" t="s">
        <v>364</v>
      </c>
      <c r="C146" s="269">
        <v>175740000</v>
      </c>
      <c r="D146" s="269"/>
      <c r="E146" s="269">
        <f t="shared" si="11"/>
        <v>175740000</v>
      </c>
      <c r="F146" s="340">
        <f t="shared" si="10"/>
        <v>0</v>
      </c>
      <c r="G146" s="369"/>
    </row>
    <row r="147" spans="1:7" ht="47.25">
      <c r="A147" s="270"/>
      <c r="B147" s="271" t="s">
        <v>365</v>
      </c>
      <c r="C147" s="269">
        <v>297005000</v>
      </c>
      <c r="D147" s="269"/>
      <c r="E147" s="269">
        <f t="shared" si="11"/>
        <v>297005000</v>
      </c>
      <c r="F147" s="340">
        <f t="shared" si="10"/>
        <v>0</v>
      </c>
      <c r="G147" s="369"/>
    </row>
    <row r="148" spans="1:7" ht="47.25">
      <c r="A148" s="270"/>
      <c r="B148" s="271" t="s">
        <v>366</v>
      </c>
      <c r="C148" s="269">
        <v>297005000</v>
      </c>
      <c r="D148" s="269"/>
      <c r="E148" s="269">
        <f t="shared" si="11"/>
        <v>297005000</v>
      </c>
      <c r="F148" s="340">
        <f t="shared" si="10"/>
        <v>0</v>
      </c>
      <c r="G148" s="369"/>
    </row>
    <row r="149" spans="1:7" ht="31.5">
      <c r="A149" s="270"/>
      <c r="B149" s="271" t="s">
        <v>367</v>
      </c>
      <c r="C149" s="269">
        <v>713481000</v>
      </c>
      <c r="D149" s="269"/>
      <c r="E149" s="269">
        <f t="shared" si="11"/>
        <v>713481000</v>
      </c>
      <c r="F149" s="340">
        <f t="shared" si="10"/>
        <v>0</v>
      </c>
      <c r="G149" s="369"/>
    </row>
    <row r="150" spans="1:7" ht="31.5">
      <c r="A150" s="270"/>
      <c r="B150" s="271" t="s">
        <v>368</v>
      </c>
      <c r="C150" s="269">
        <v>434205000</v>
      </c>
      <c r="D150" s="269"/>
      <c r="E150" s="269">
        <f t="shared" si="11"/>
        <v>434205000</v>
      </c>
      <c r="F150" s="340">
        <f t="shared" si="10"/>
        <v>0</v>
      </c>
      <c r="G150" s="369"/>
    </row>
    <row r="151" spans="1:7" ht="47.25">
      <c r="A151" s="270"/>
      <c r="B151" s="271" t="s">
        <v>369</v>
      </c>
      <c r="C151" s="269">
        <v>321565000</v>
      </c>
      <c r="D151" s="269"/>
      <c r="E151" s="269">
        <f t="shared" si="11"/>
        <v>321565000</v>
      </c>
      <c r="F151" s="340">
        <f t="shared" si="10"/>
        <v>0</v>
      </c>
      <c r="G151" s="369"/>
    </row>
    <row r="152" spans="1:7" ht="47.25">
      <c r="A152" s="267" t="s">
        <v>69</v>
      </c>
      <c r="B152" s="268" t="s">
        <v>370</v>
      </c>
      <c r="C152" s="269">
        <v>318777000</v>
      </c>
      <c r="D152" s="269"/>
      <c r="E152" s="269">
        <f t="shared" si="11"/>
        <v>318777000</v>
      </c>
      <c r="F152" s="340">
        <f t="shared" si="10"/>
        <v>0</v>
      </c>
      <c r="G152" s="368"/>
    </row>
    <row r="153" spans="1:7" ht="31.5">
      <c r="A153" s="270"/>
      <c r="B153" s="271" t="s">
        <v>359</v>
      </c>
      <c r="C153" s="269">
        <v>318777000</v>
      </c>
      <c r="D153" s="269"/>
      <c r="E153" s="269">
        <f t="shared" si="11"/>
        <v>318777000</v>
      </c>
      <c r="F153" s="340">
        <f t="shared" si="10"/>
        <v>0</v>
      </c>
      <c r="G153" s="369"/>
    </row>
    <row r="154" spans="1:7" s="24" customFormat="1" ht="47.25">
      <c r="A154" s="309">
        <v>2</v>
      </c>
      <c r="B154" s="302" t="s">
        <v>68</v>
      </c>
      <c r="C154" s="303">
        <f>C155+C158+C161</f>
        <v>12105679990</v>
      </c>
      <c r="D154" s="303">
        <f>D155+D158+D161</f>
        <v>12105679990</v>
      </c>
      <c r="E154" s="303">
        <f>E155+E158+E161</f>
        <v>0</v>
      </c>
      <c r="F154" s="341">
        <f t="shared" si="10"/>
        <v>100</v>
      </c>
      <c r="G154" s="370"/>
    </row>
    <row r="155" spans="1:7" ht="31.5">
      <c r="A155" s="267" t="s">
        <v>69</v>
      </c>
      <c r="B155" s="268" t="s">
        <v>109</v>
      </c>
      <c r="C155" s="236">
        <f>SUM(C156:C157)</f>
        <v>1253153000</v>
      </c>
      <c r="D155" s="236">
        <f>SUM(D156:D157)</f>
        <v>1253153000</v>
      </c>
      <c r="E155" s="236">
        <f>SUM(E156:E157)</f>
        <v>0</v>
      </c>
      <c r="F155" s="322">
        <f t="shared" si="10"/>
        <v>100</v>
      </c>
      <c r="G155" s="368"/>
    </row>
    <row r="156" spans="1:7" ht="126">
      <c r="A156" s="267"/>
      <c r="B156" s="271" t="s">
        <v>371</v>
      </c>
      <c r="C156" s="236">
        <v>675703000</v>
      </c>
      <c r="D156" s="236">
        <v>675703000</v>
      </c>
      <c r="E156" s="236">
        <f t="shared" si="11"/>
        <v>0</v>
      </c>
      <c r="F156" s="322">
        <f t="shared" si="10"/>
        <v>100</v>
      </c>
      <c r="G156" s="368" t="s">
        <v>472</v>
      </c>
    </row>
    <row r="157" spans="1:7" ht="141.75">
      <c r="A157" s="267"/>
      <c r="B157" s="271" t="s">
        <v>372</v>
      </c>
      <c r="C157" s="236">
        <v>577450000</v>
      </c>
      <c r="D157" s="236">
        <v>577450000</v>
      </c>
      <c r="E157" s="236">
        <f t="shared" si="11"/>
        <v>0</v>
      </c>
      <c r="F157" s="322">
        <f t="shared" si="10"/>
        <v>100</v>
      </c>
      <c r="G157" s="368" t="s">
        <v>472</v>
      </c>
    </row>
    <row r="158" spans="1:7" ht="63">
      <c r="A158" s="267" t="s">
        <v>69</v>
      </c>
      <c r="B158" s="272" t="s">
        <v>110</v>
      </c>
      <c r="C158" s="236">
        <f>SUM(C159:C160)</f>
        <v>5958838000</v>
      </c>
      <c r="D158" s="236">
        <f>SUM(D159:D160)</f>
        <v>5958838000</v>
      </c>
      <c r="E158" s="236">
        <f>SUM(E159:E160)</f>
        <v>0</v>
      </c>
      <c r="F158" s="322">
        <f t="shared" si="10"/>
        <v>100</v>
      </c>
      <c r="G158" s="370"/>
    </row>
    <row r="159" spans="1:7" ht="78.75">
      <c r="A159" s="267"/>
      <c r="B159" s="271" t="s">
        <v>373</v>
      </c>
      <c r="C159" s="236">
        <v>5354160000</v>
      </c>
      <c r="D159" s="236">
        <v>5354160000</v>
      </c>
      <c r="E159" s="236">
        <f t="shared" si="11"/>
        <v>0</v>
      </c>
      <c r="F159" s="322">
        <f t="shared" si="10"/>
        <v>100</v>
      </c>
      <c r="G159" s="368" t="s">
        <v>473</v>
      </c>
    </row>
    <row r="160" spans="1:7" ht="63">
      <c r="A160" s="267"/>
      <c r="B160" s="271" t="s">
        <v>374</v>
      </c>
      <c r="C160" s="236">
        <v>604678000</v>
      </c>
      <c r="D160" s="236">
        <v>604678000</v>
      </c>
      <c r="E160" s="236">
        <f t="shared" si="11"/>
        <v>0</v>
      </c>
      <c r="F160" s="322">
        <f t="shared" si="10"/>
        <v>100</v>
      </c>
      <c r="G160" s="368" t="s">
        <v>474</v>
      </c>
    </row>
    <row r="161" spans="1:7" ht="31.5">
      <c r="A161" s="267" t="s">
        <v>69</v>
      </c>
      <c r="B161" s="268" t="s">
        <v>111</v>
      </c>
      <c r="C161" s="236">
        <f>SUM(C162:C163)</f>
        <v>4893688990</v>
      </c>
      <c r="D161" s="236">
        <f>SUM(D162:D163)</f>
        <v>4893688990</v>
      </c>
      <c r="E161" s="236">
        <f>SUM(E162:E163)</f>
        <v>0</v>
      </c>
      <c r="F161" s="322">
        <f t="shared" si="10"/>
        <v>100</v>
      </c>
      <c r="G161" s="368"/>
    </row>
    <row r="162" spans="1:7" ht="63">
      <c r="A162" s="267"/>
      <c r="B162" s="271" t="s">
        <v>375</v>
      </c>
      <c r="C162" s="236">
        <v>1061354000</v>
      </c>
      <c r="D162" s="236">
        <v>1061354000</v>
      </c>
      <c r="E162" s="236">
        <f t="shared" si="11"/>
        <v>0</v>
      </c>
      <c r="F162" s="322">
        <f t="shared" si="10"/>
        <v>100</v>
      </c>
      <c r="G162" s="368" t="s">
        <v>475</v>
      </c>
    </row>
    <row r="163" spans="1:7" ht="78.75">
      <c r="A163" s="267"/>
      <c r="B163" s="271" t="s">
        <v>376</v>
      </c>
      <c r="C163" s="236">
        <v>3832334990</v>
      </c>
      <c r="D163" s="236">
        <v>3832334990</v>
      </c>
      <c r="E163" s="236">
        <f t="shared" si="11"/>
        <v>0</v>
      </c>
      <c r="F163" s="322">
        <f t="shared" si="10"/>
        <v>100</v>
      </c>
      <c r="G163" s="368" t="s">
        <v>476</v>
      </c>
    </row>
    <row r="164" spans="1:7" s="24" customFormat="1" ht="31.5">
      <c r="A164" s="310">
        <v>3</v>
      </c>
      <c r="B164" s="302" t="s">
        <v>377</v>
      </c>
      <c r="C164" s="303">
        <f>C165</f>
        <v>23020641</v>
      </c>
      <c r="D164" s="303">
        <f>D165</f>
        <v>23020641</v>
      </c>
      <c r="E164" s="303">
        <f>E165</f>
        <v>0</v>
      </c>
      <c r="F164" s="341">
        <f t="shared" si="10"/>
        <v>100</v>
      </c>
      <c r="G164" s="370"/>
    </row>
    <row r="165" spans="1:7" ht="63.75">
      <c r="A165" s="267" t="s">
        <v>69</v>
      </c>
      <c r="B165" s="268" t="s">
        <v>378</v>
      </c>
      <c r="C165" s="236">
        <v>23020641</v>
      </c>
      <c r="D165" s="236">
        <v>23020641</v>
      </c>
      <c r="E165" s="236">
        <f t="shared" si="11"/>
        <v>0</v>
      </c>
      <c r="F165" s="322">
        <f t="shared" si="10"/>
        <v>100</v>
      </c>
      <c r="G165" s="45" t="s">
        <v>489</v>
      </c>
    </row>
    <row r="166" spans="1:7" s="25" customFormat="1">
      <c r="A166" s="311" t="s">
        <v>8</v>
      </c>
      <c r="B166" s="305" t="s">
        <v>379</v>
      </c>
      <c r="C166" s="287">
        <f>C167+C173+C177</f>
        <v>11070980000</v>
      </c>
      <c r="D166" s="287">
        <f>D167+D173+D177</f>
        <v>10610831000</v>
      </c>
      <c r="E166" s="287">
        <f>E167+E173+E177</f>
        <v>460149000</v>
      </c>
      <c r="F166" s="326">
        <f t="shared" si="10"/>
        <v>95.843647084539938</v>
      </c>
      <c r="G166" s="367"/>
    </row>
    <row r="167" spans="1:7" s="25" customFormat="1">
      <c r="A167" s="312" t="s">
        <v>67</v>
      </c>
      <c r="B167" s="313" t="s">
        <v>31</v>
      </c>
      <c r="C167" s="314">
        <f>C168+C170</f>
        <v>241667000</v>
      </c>
      <c r="D167" s="314">
        <f>D168+D170</f>
        <v>0</v>
      </c>
      <c r="E167" s="314">
        <f>E168+E170</f>
        <v>241667000</v>
      </c>
      <c r="F167" s="342">
        <f t="shared" si="10"/>
        <v>0</v>
      </c>
      <c r="G167" s="371"/>
    </row>
    <row r="168" spans="1:7" ht="31.5">
      <c r="A168" s="253" t="s">
        <v>5</v>
      </c>
      <c r="B168" s="229" t="s">
        <v>85</v>
      </c>
      <c r="C168" s="256">
        <f>C169</f>
        <v>168785000</v>
      </c>
      <c r="D168" s="256">
        <f>D169</f>
        <v>0</v>
      </c>
      <c r="E168" s="256">
        <f>E169</f>
        <v>168785000</v>
      </c>
      <c r="F168" s="343">
        <f t="shared" si="10"/>
        <v>0</v>
      </c>
      <c r="G168" s="355"/>
    </row>
    <row r="169" spans="1:7" ht="157.5">
      <c r="A169" s="254" t="s">
        <v>69</v>
      </c>
      <c r="B169" s="231" t="s">
        <v>380</v>
      </c>
      <c r="C169" s="252">
        <v>168785000</v>
      </c>
      <c r="D169" s="252"/>
      <c r="E169" s="252">
        <f t="shared" si="11"/>
        <v>168785000</v>
      </c>
      <c r="F169" s="329">
        <f t="shared" si="10"/>
        <v>0</v>
      </c>
      <c r="G169" s="356"/>
    </row>
    <row r="170" spans="1:7" ht="31.5">
      <c r="A170" s="253" t="s">
        <v>9</v>
      </c>
      <c r="B170" s="229" t="s">
        <v>88</v>
      </c>
      <c r="C170" s="256">
        <f>SUM(C171:C172)</f>
        <v>72882000</v>
      </c>
      <c r="D170" s="256">
        <f>SUM(D171:D172)</f>
        <v>0</v>
      </c>
      <c r="E170" s="256">
        <f>SUM(E171:E172)</f>
        <v>72882000</v>
      </c>
      <c r="F170" s="343">
        <f t="shared" si="10"/>
        <v>0</v>
      </c>
      <c r="G170" s="355"/>
    </row>
    <row r="171" spans="1:7" ht="110.25">
      <c r="A171" s="254" t="s">
        <v>69</v>
      </c>
      <c r="B171" s="231" t="s">
        <v>381</v>
      </c>
      <c r="C171" s="252">
        <v>8650000</v>
      </c>
      <c r="D171" s="252"/>
      <c r="E171" s="252">
        <f t="shared" si="11"/>
        <v>8650000</v>
      </c>
      <c r="F171" s="329">
        <f t="shared" si="10"/>
        <v>0</v>
      </c>
      <c r="G171" s="356"/>
    </row>
    <row r="172" spans="1:7" ht="110.25">
      <c r="A172" s="254" t="s">
        <v>69</v>
      </c>
      <c r="B172" s="231" t="s">
        <v>382</v>
      </c>
      <c r="C172" s="252">
        <v>64232000</v>
      </c>
      <c r="D172" s="252"/>
      <c r="E172" s="252">
        <f t="shared" si="11"/>
        <v>64232000</v>
      </c>
      <c r="F172" s="329">
        <f t="shared" si="10"/>
        <v>0</v>
      </c>
      <c r="G172" s="356"/>
    </row>
    <row r="173" spans="1:7">
      <c r="A173" s="273" t="s">
        <v>92</v>
      </c>
      <c r="B173" s="263" t="s">
        <v>26</v>
      </c>
      <c r="C173" s="264">
        <f>C174</f>
        <v>9020267000</v>
      </c>
      <c r="D173" s="264">
        <f t="shared" ref="D173:E175" si="12">D174</f>
        <v>9020267000</v>
      </c>
      <c r="E173" s="264">
        <f t="shared" si="12"/>
        <v>0</v>
      </c>
      <c r="F173" s="344">
        <f t="shared" si="10"/>
        <v>100</v>
      </c>
      <c r="G173" s="367"/>
    </row>
    <row r="174" spans="1:7" ht="31.5">
      <c r="A174" s="261" t="s">
        <v>7</v>
      </c>
      <c r="B174" s="229" t="s">
        <v>93</v>
      </c>
      <c r="C174" s="256">
        <f>C175</f>
        <v>9020267000</v>
      </c>
      <c r="D174" s="256">
        <f t="shared" si="12"/>
        <v>9020267000</v>
      </c>
      <c r="E174" s="256">
        <f t="shared" si="12"/>
        <v>0</v>
      </c>
      <c r="F174" s="343">
        <f t="shared" si="10"/>
        <v>100</v>
      </c>
      <c r="G174" s="355"/>
    </row>
    <row r="175" spans="1:7" ht="47.25">
      <c r="A175" s="254" t="s">
        <v>69</v>
      </c>
      <c r="B175" s="231" t="s">
        <v>241</v>
      </c>
      <c r="C175" s="252">
        <f>C176</f>
        <v>9020267000</v>
      </c>
      <c r="D175" s="252">
        <f t="shared" si="12"/>
        <v>9020267000</v>
      </c>
      <c r="E175" s="252">
        <f t="shared" si="12"/>
        <v>0</v>
      </c>
      <c r="F175" s="329">
        <f t="shared" si="10"/>
        <v>100</v>
      </c>
      <c r="G175" s="356"/>
    </row>
    <row r="176" spans="1:7" ht="102">
      <c r="A176" s="254"/>
      <c r="B176" s="274" t="s">
        <v>383</v>
      </c>
      <c r="C176" s="252">
        <v>9020267000</v>
      </c>
      <c r="D176" s="252">
        <v>9020267000</v>
      </c>
      <c r="E176" s="252">
        <f t="shared" si="11"/>
        <v>0</v>
      </c>
      <c r="F176" s="329">
        <f t="shared" si="10"/>
        <v>100</v>
      </c>
      <c r="G176" s="45" t="s">
        <v>499</v>
      </c>
    </row>
    <row r="177" spans="1:7">
      <c r="A177" s="273" t="s">
        <v>448</v>
      </c>
      <c r="B177" s="265" t="s">
        <v>11</v>
      </c>
      <c r="C177" s="264">
        <f>C178</f>
        <v>1809046000</v>
      </c>
      <c r="D177" s="264">
        <f>D178</f>
        <v>1590564000</v>
      </c>
      <c r="E177" s="264">
        <f>E178</f>
        <v>218482000</v>
      </c>
      <c r="F177" s="344">
        <f t="shared" si="10"/>
        <v>87.92280572191089</v>
      </c>
      <c r="G177" s="371"/>
    </row>
    <row r="178" spans="1:7" ht="31.5">
      <c r="A178" s="253" t="s">
        <v>10</v>
      </c>
      <c r="B178" s="258" t="s">
        <v>181</v>
      </c>
      <c r="C178" s="266">
        <f>SUM(C179:C180)</f>
        <v>1809046000</v>
      </c>
      <c r="D178" s="266">
        <f>SUM(D179:D180)</f>
        <v>1590564000</v>
      </c>
      <c r="E178" s="266">
        <f>SUM(E179:E180)</f>
        <v>218482000</v>
      </c>
      <c r="F178" s="345">
        <f t="shared" si="10"/>
        <v>87.92280572191089</v>
      </c>
      <c r="G178" s="365"/>
    </row>
    <row r="179" spans="1:7" ht="78.75">
      <c r="A179" s="257" t="s">
        <v>69</v>
      </c>
      <c r="B179" s="231" t="s">
        <v>384</v>
      </c>
      <c r="C179" s="269">
        <v>1590564000</v>
      </c>
      <c r="D179" s="269">
        <v>1590564000</v>
      </c>
      <c r="E179" s="269">
        <f t="shared" si="11"/>
        <v>0</v>
      </c>
      <c r="F179" s="340">
        <f t="shared" si="10"/>
        <v>100</v>
      </c>
      <c r="G179" s="356" t="s">
        <v>509</v>
      </c>
    </row>
    <row r="180" spans="1:7" ht="63">
      <c r="A180" s="257" t="s">
        <v>69</v>
      </c>
      <c r="B180" s="231" t="s">
        <v>385</v>
      </c>
      <c r="C180" s="269">
        <v>218482000</v>
      </c>
      <c r="D180" s="269"/>
      <c r="E180" s="269">
        <f t="shared" si="11"/>
        <v>218482000</v>
      </c>
      <c r="F180" s="340">
        <f t="shared" si="10"/>
        <v>0</v>
      </c>
      <c r="G180" s="356" t="s">
        <v>465</v>
      </c>
    </row>
    <row r="181" spans="1:7">
      <c r="A181" s="261" t="s">
        <v>21</v>
      </c>
      <c r="B181" s="265" t="s">
        <v>386</v>
      </c>
      <c r="C181" s="266">
        <f>C182+C185</f>
        <v>132057685923</v>
      </c>
      <c r="D181" s="266">
        <f>D182+D185</f>
        <v>66263784403</v>
      </c>
      <c r="E181" s="266">
        <f>E182+E185</f>
        <v>65793901520</v>
      </c>
      <c r="F181" s="345">
        <f t="shared" si="10"/>
        <v>50.177908192058574</v>
      </c>
      <c r="G181" s="371"/>
    </row>
    <row r="182" spans="1:7" s="25" customFormat="1">
      <c r="A182" s="376">
        <v>1</v>
      </c>
      <c r="B182" s="313" t="s">
        <v>387</v>
      </c>
      <c r="C182" s="314">
        <f>C183+C184</f>
        <v>131697685923</v>
      </c>
      <c r="D182" s="314">
        <f>D183+D184</f>
        <v>66207784403</v>
      </c>
      <c r="E182" s="314">
        <f>E183+E184</f>
        <v>65489901520</v>
      </c>
      <c r="F182" s="342">
        <f t="shared" si="10"/>
        <v>50.27254954328496</v>
      </c>
      <c r="G182" s="377"/>
    </row>
    <row r="183" spans="1:7" ht="63">
      <c r="A183" s="253" t="s">
        <v>69</v>
      </c>
      <c r="B183" s="231" t="s">
        <v>388</v>
      </c>
      <c r="C183" s="275">
        <v>11051473043</v>
      </c>
      <c r="D183" s="275">
        <v>5588131267</v>
      </c>
      <c r="E183" s="275">
        <f t="shared" si="11"/>
        <v>5463341776</v>
      </c>
      <c r="F183" s="346">
        <f t="shared" si="10"/>
        <v>50.564583067408563</v>
      </c>
      <c r="G183" s="356" t="s">
        <v>508</v>
      </c>
    </row>
    <row r="184" spans="1:7" ht="63">
      <c r="A184" s="230" t="s">
        <v>69</v>
      </c>
      <c r="B184" s="231" t="s">
        <v>389</v>
      </c>
      <c r="C184" s="275">
        <v>120646212880</v>
      </c>
      <c r="D184" s="275">
        <v>60619653136</v>
      </c>
      <c r="E184" s="275">
        <f t="shared" si="11"/>
        <v>60026559744</v>
      </c>
      <c r="F184" s="346">
        <f t="shared" si="10"/>
        <v>50.24579859485101</v>
      </c>
      <c r="G184" s="356" t="s">
        <v>508</v>
      </c>
    </row>
    <row r="185" spans="1:7" ht="31.5">
      <c r="A185" s="253">
        <v>2</v>
      </c>
      <c r="B185" s="229" t="s">
        <v>390</v>
      </c>
      <c r="C185" s="276">
        <f>C186</f>
        <v>360000000</v>
      </c>
      <c r="D185" s="276">
        <f>D186</f>
        <v>56000000</v>
      </c>
      <c r="E185" s="276">
        <f>E186</f>
        <v>304000000</v>
      </c>
      <c r="F185" s="347">
        <f t="shared" si="10"/>
        <v>15.555555555555555</v>
      </c>
      <c r="G185" s="355"/>
    </row>
    <row r="186" spans="1:7" ht="94.5">
      <c r="A186" s="277" t="s">
        <v>69</v>
      </c>
      <c r="B186" s="278" t="s">
        <v>391</v>
      </c>
      <c r="C186" s="279">
        <v>360000000</v>
      </c>
      <c r="D186" s="279">
        <v>56000000</v>
      </c>
      <c r="E186" s="279">
        <f t="shared" si="11"/>
        <v>304000000</v>
      </c>
      <c r="F186" s="348">
        <f t="shared" si="10"/>
        <v>15.555555555555555</v>
      </c>
      <c r="G186" s="372"/>
    </row>
  </sheetData>
  <mergeCells count="3">
    <mergeCell ref="A1:G1"/>
    <mergeCell ref="A2:G2"/>
    <mergeCell ref="A3:G3"/>
  </mergeCells>
  <printOptions horizontalCentered="1"/>
  <pageMargins left="0.31496062992125984" right="0.31496062992125984" top="0.55118110236220474" bottom="0.55118110236220474" header="0.31496062992125984" footer="0.31496062992125984"/>
  <pageSetup paperSize="9" scale="95" orientation="landscape" r:id="rId1"/>
  <headerFooter>
    <oddFooter>&amp;C&amp;P/&amp;N&amp;R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XU LY TAI CHINH</vt:lpstr>
      <vt:lpstr>XU LY KHAC</vt:lpstr>
      <vt:lpstr>'XU LY KHAC'!Print_Titles</vt:lpstr>
      <vt:lpstr>'XU LY TAI CHINH'!Print_Titles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Rename</dc:creator>
  <cp:lastModifiedBy>hanhchinh4 - Tran Anh Huy</cp:lastModifiedBy>
  <cp:lastPrinted>2022-03-21T09:43:51Z</cp:lastPrinted>
  <dcterms:created xsi:type="dcterms:W3CDTF">2019-11-30T03:20:38Z</dcterms:created>
  <dcterms:modified xsi:type="dcterms:W3CDTF">2022-03-23T09:42:40Z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11145c4125e5423bbb9f146084cdf701.psdsxs" Id="R8ce36938191a4ceb" /></Relationships>
</file>